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435652D7-5D68-42A7-B560-1C2F6FB40AEF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G1693" i="1" a="1"/>
  <c r="G1693" i="1" s="1"/>
  <c r="O1693" i="1" a="1"/>
  <c r="O1693" i="1"/>
  <c r="Q1693" i="1" a="1"/>
  <c r="Q1693" i="1" s="1"/>
  <c r="P1693" i="1" a="1"/>
  <c r="P1693" i="1" s="1"/>
  <c r="N1693" i="1" a="1"/>
  <c r="N1693" i="1" s="1"/>
  <c r="M1693" i="1" a="1"/>
  <c r="M1693" i="1" s="1"/>
  <c r="L1693" i="1" a="1"/>
  <c r="L1693" i="1" s="1"/>
  <c r="K1693" i="1" a="1"/>
  <c r="K1693" i="1" s="1"/>
  <c r="J1693" i="1" a="1"/>
  <c r="J1693" i="1"/>
  <c r="I1693" i="1" a="1"/>
  <c r="I1693" i="1"/>
  <c r="H1693" i="1" a="1"/>
  <c r="H1693" i="1" s="1"/>
  <c r="F1693" i="1" a="1"/>
  <c r="F1693" i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F1332" i="1" a="1"/>
  <c r="F1332" i="1" s="1"/>
  <c r="H1332" i="1" a="1"/>
  <c r="H1332" i="1"/>
  <c r="G1332" i="1" a="1"/>
  <c r="G1332" i="1" s="1"/>
  <c r="Q1336" i="1" a="1"/>
  <c r="Q1336" i="1"/>
  <c r="P1334" i="1" a="1"/>
  <c r="P1334" i="1"/>
  <c r="O1334" i="1" a="1"/>
  <c r="O1334" i="1" s="1"/>
  <c r="K1334" i="1" a="1"/>
  <c r="K1334" i="1" s="1"/>
  <c r="J1334" i="1" a="1"/>
  <c r="J1334" i="1" s="1"/>
  <c r="H1334" i="1" a="1"/>
  <c r="H1334" i="1" s="1"/>
  <c r="I1334" i="1" a="1"/>
  <c r="I1334" i="1" s="1"/>
  <c r="L1334" i="1" a="1"/>
  <c r="L1334" i="1" s="1"/>
  <c r="N1334" i="1" a="1"/>
  <c r="N1334" i="1" s="1"/>
  <c r="M1334" i="1" a="1"/>
  <c r="M1334" i="1" s="1"/>
  <c r="G1334" i="1" a="1"/>
  <c r="G1334" i="1" s="1"/>
  <c r="F1334" i="1" a="1"/>
  <c r="F1334" i="1" s="1"/>
  <c r="P1335" i="1" a="1"/>
  <c r="P1335" i="1" s="1"/>
  <c r="N1335" i="1" a="1"/>
  <c r="N1335" i="1"/>
  <c r="F1336" i="1" a="1"/>
  <c r="F1336" i="1"/>
  <c r="Q1335" i="1" a="1"/>
  <c r="Q1335" i="1" s="1"/>
  <c r="O1335" i="1" a="1"/>
  <c r="O1335" i="1" s="1"/>
  <c r="M1335" i="1" a="1"/>
  <c r="M1335" i="1"/>
  <c r="J1215" i="1" a="1"/>
  <c r="J1215" i="1" s="1"/>
  <c r="G1215" i="1" a="1"/>
  <c r="G1215" i="1" s="1"/>
  <c r="K1214" i="1" a="1"/>
  <c r="K1214" i="1" s="1"/>
  <c r="O1214" i="1" a="1"/>
  <c r="O1214" i="1" s="1"/>
  <c r="I1215" i="1" a="1"/>
  <c r="I1215" i="1" s="1"/>
  <c r="N1214" i="1" a="1"/>
  <c r="N1214" i="1" s="1"/>
  <c r="Q1212" i="1" a="1"/>
  <c r="Q1212" i="1" s="1"/>
  <c r="J1217" i="1" a="1"/>
  <c r="J1217" i="1" s="1"/>
  <c r="G1218" i="1" a="1"/>
  <c r="G1218" i="1"/>
  <c r="F1215" i="1" a="1"/>
  <c r="F1215" i="1"/>
  <c r="F1214" i="1" a="1"/>
  <c r="F1214" i="1" s="1"/>
  <c r="I1217" i="1" a="1"/>
  <c r="I1217" i="1"/>
  <c r="M1216" i="1" a="1"/>
  <c r="M1216" i="1" s="1"/>
  <c r="L1216" i="1" a="1"/>
  <c r="L1216" i="1" s="1"/>
  <c r="Q1215" i="1" a="1"/>
  <c r="Q1215" i="1" s="1"/>
  <c r="I1214" i="1" a="1"/>
  <c r="I1214" i="1" s="1"/>
  <c r="L1215" i="1" a="1"/>
  <c r="L1215" i="1" s="1"/>
  <c r="H1215" i="1" a="1"/>
  <c r="H1215" i="1" s="1"/>
  <c r="I1218" i="1" a="1"/>
  <c r="I1218" i="1" s="1"/>
  <c r="F1217" i="1" a="1"/>
  <c r="F1217" i="1" s="1"/>
  <c r="L1214" i="1" a="1"/>
  <c r="L1214" i="1" s="1"/>
  <c r="H1216" i="1" a="1"/>
  <c r="H1216" i="1" s="1"/>
  <c r="J1216" i="1" a="1"/>
  <c r="J1216" i="1"/>
  <c r="H1218" i="1" a="1"/>
  <c r="H1218" i="1" s="1"/>
  <c r="Q1214" i="1" a="1"/>
  <c r="Q1214" i="1" s="1"/>
  <c r="H1217" i="1" a="1"/>
  <c r="H1217" i="1" s="1"/>
  <c r="F1218" i="1" a="1"/>
  <c r="F1218" i="1"/>
  <c r="F1216" i="1" a="1"/>
  <c r="F1216" i="1"/>
  <c r="N1217" i="1" a="1"/>
  <c r="N1217" i="1" s="1"/>
  <c r="L1217" i="1" a="1"/>
  <c r="L1217" i="1" s="1"/>
  <c r="P1216" i="1" a="1"/>
  <c r="P1216" i="1" s="1"/>
  <c r="G1217" i="1" a="1"/>
  <c r="G1217" i="1" s="1"/>
  <c r="N1216" i="1" a="1"/>
  <c r="N1216" i="1" s="1"/>
  <c r="K1215" i="1" a="1"/>
  <c r="K1215" i="1" s="1"/>
  <c r="O1217" i="1" a="1"/>
  <c r="O1217" i="1" s="1"/>
  <c r="Q1216" i="1" a="1"/>
  <c r="Q1216" i="1" s="1"/>
  <c r="O1216" i="1" a="1"/>
  <c r="O1216" i="1" s="1"/>
  <c r="Q1217" i="1" a="1"/>
  <c r="Q1217" i="1" s="1"/>
  <c r="G1214" i="1" a="1"/>
  <c r="G1214" i="1" s="1"/>
  <c r="P1217" i="1" a="1"/>
  <c r="P1217" i="1"/>
  <c r="M1217" i="1" a="1"/>
  <c r="M1217" i="1"/>
  <c r="K1217" i="1" a="1"/>
  <c r="K1217" i="1" s="1"/>
  <c r="M1214" i="1" a="1"/>
  <c r="M1214" i="1"/>
  <c r="H1214" i="1" a="1"/>
  <c r="H1214" i="1" s="1"/>
  <c r="J1214" i="1" a="1"/>
  <c r="J1214" i="1" s="1"/>
  <c r="K1216" i="1" a="1"/>
  <c r="K1216" i="1" s="1"/>
  <c r="I1216" i="1" a="1"/>
  <c r="I1216" i="1"/>
  <c r="G1216" i="1" a="1"/>
  <c r="G1216" i="1" s="1"/>
  <c r="P1215" i="1" a="1"/>
  <c r="P1215" i="1"/>
  <c r="O1215" i="1" a="1"/>
  <c r="O1215" i="1" s="1"/>
  <c r="N1215" i="1" a="1"/>
  <c r="N1215" i="1"/>
  <c r="M1215" i="1" a="1"/>
  <c r="M1215" i="1" s="1"/>
  <c r="P1214" i="1" a="1"/>
  <c r="P1214" i="1" s="1"/>
  <c r="G1234" i="1" a="1"/>
  <c r="G1234" i="1"/>
  <c r="I1235" i="1" a="1"/>
  <c r="I1235" i="1" s="1"/>
  <c r="O1233" i="1" a="1"/>
  <c r="O1233" i="1" s="1"/>
  <c r="I1233" i="1" a="1"/>
  <c r="I1233" i="1" s="1"/>
  <c r="H1235" i="1" a="1"/>
  <c r="H1235" i="1" s="1"/>
  <c r="G1235" i="1" a="1"/>
  <c r="G1235" i="1" s="1"/>
  <c r="O1234" i="1" a="1"/>
  <c r="O1234" i="1"/>
  <c r="F1235" i="1" a="1"/>
  <c r="F1235" i="1" s="1"/>
  <c r="K1234" i="1" a="1"/>
  <c r="K1234" i="1" s="1"/>
  <c r="Q1234" i="1" a="1"/>
  <c r="Q1234" i="1" s="1"/>
  <c r="N1234" i="1" a="1"/>
  <c r="N1234" i="1" s="1"/>
  <c r="L1234" i="1" a="1"/>
  <c r="L1234" i="1" s="1"/>
  <c r="I1234" i="1" a="1"/>
  <c r="I1234" i="1" s="1"/>
  <c r="H1234" i="1" a="1"/>
  <c r="H1234" i="1" s="1"/>
  <c r="P1233" i="1" a="1"/>
  <c r="P1233" i="1" s="1"/>
  <c r="M1233" i="1" a="1"/>
  <c r="M1233" i="1" s="1"/>
  <c r="K1233" i="1" a="1"/>
  <c r="K1233" i="1" s="1"/>
  <c r="N1233" i="1" a="1"/>
  <c r="N1233" i="1"/>
  <c r="J1233" i="1" a="1"/>
  <c r="J1233" i="1" s="1"/>
  <c r="M1234" i="1" a="1"/>
  <c r="M1234" i="1" s="1"/>
  <c r="J1234" i="1" a="1"/>
  <c r="J1234" i="1" s="1"/>
  <c r="Q1233" i="1" a="1"/>
  <c r="Q1233" i="1"/>
  <c r="F1234" i="1" a="1"/>
  <c r="F1234" i="1" s="1"/>
  <c r="P1234" i="1" a="1"/>
  <c r="P1234" i="1"/>
  <c r="L1235" i="1" a="1"/>
  <c r="L1235" i="1"/>
  <c r="K1235" i="1" a="1"/>
  <c r="K1235" i="1" s="1"/>
  <c r="L1233" i="1" a="1"/>
  <c r="L1233" i="1" s="1"/>
  <c r="J1235" i="1" a="1"/>
  <c r="J1235" i="1" s="1"/>
  <c r="H1233" i="1" a="1"/>
  <c r="H1233" i="1"/>
  <c r="G1233" i="1" a="1"/>
  <c r="G1233" i="1" s="1"/>
  <c r="F1233" i="1" a="1"/>
  <c r="F1233" i="1" s="1"/>
  <c r="K1232" i="1" a="1"/>
  <c r="K1232" i="1"/>
  <c r="Q1232" i="1" a="1"/>
  <c r="Q1232" i="1" s="1"/>
  <c r="P1232" i="1" a="1"/>
  <c r="P1232" i="1" s="1"/>
  <c r="O1232" i="1" a="1"/>
  <c r="O1232" i="1" s="1"/>
  <c r="N1232" i="1" a="1"/>
  <c r="N1232" i="1" s="1"/>
  <c r="M1232" i="1" a="1"/>
  <c r="M1232" i="1" s="1"/>
  <c r="J1232" i="1" a="1"/>
  <c r="J1232" i="1"/>
  <c r="I1232" i="1" a="1"/>
  <c r="I1232" i="1" s="1"/>
  <c r="L1232" i="1" a="1"/>
  <c r="L1232" i="1" s="1"/>
  <c r="Q1231" i="1" a="1"/>
  <c r="Q1231" i="1" s="1"/>
  <c r="O1231" i="1" a="1"/>
  <c r="O1231" i="1" s="1"/>
  <c r="H1232" i="1" a="1"/>
  <c r="H1232" i="1"/>
  <c r="G1232" i="1" a="1"/>
  <c r="G1232" i="1" s="1"/>
  <c r="F1232" i="1" a="1"/>
  <c r="F1232" i="1" s="1"/>
  <c r="P1231" i="1" a="1"/>
  <c r="P1231" i="1" s="1"/>
  <c r="Q1230" i="1" a="1"/>
  <c r="Q1230" i="1" s="1"/>
  <c r="P1230" i="1" a="1"/>
  <c r="P1230" i="1" s="1"/>
  <c r="O1230" i="1" a="1"/>
  <c r="O1230" i="1" s="1"/>
  <c r="N1230" i="1" a="1"/>
  <c r="N1230" i="1" s="1"/>
  <c r="I1231" i="1" a="1"/>
  <c r="I1231" i="1" s="1"/>
  <c r="N1231" i="1" a="1"/>
  <c r="N1231" i="1" s="1"/>
  <c r="M1231" i="1" a="1"/>
  <c r="M1231" i="1"/>
  <c r="L1231" i="1" a="1"/>
  <c r="L1231" i="1"/>
  <c r="J1231" i="1" a="1"/>
  <c r="J1231" i="1" s="1"/>
  <c r="K1231" i="1" a="1"/>
  <c r="K1231" i="1" s="1"/>
  <c r="H1231" i="1" a="1"/>
  <c r="H1231" i="1" s="1"/>
  <c r="G1231" i="1" a="1"/>
  <c r="G1231" i="1" s="1"/>
  <c r="F1231" i="1" a="1"/>
  <c r="F1231" i="1" s="1"/>
  <c r="M1230" i="1" a="1"/>
  <c r="M1230" i="1" s="1"/>
  <c r="I1230" i="1" a="1"/>
  <c r="I1230" i="1" s="1"/>
  <c r="H1230" i="1" a="1"/>
  <c r="H1230" i="1" s="1"/>
  <c r="L1230" i="1" a="1"/>
  <c r="L1230" i="1"/>
  <c r="K1230" i="1" a="1"/>
  <c r="K1230" i="1"/>
  <c r="J1230" i="1" a="1"/>
  <c r="J1230" i="1" s="1"/>
  <c r="G1230" i="1" a="1"/>
  <c r="G1230" i="1" s="1"/>
  <c r="F1230" i="1" a="1"/>
  <c r="F1230" i="1"/>
  <c r="Q1229" i="1" a="1"/>
  <c r="Q1229" i="1"/>
  <c r="P1229" i="1" a="1"/>
  <c r="P1229" i="1"/>
  <c r="P1227" i="1" a="1"/>
  <c r="P1227" i="1"/>
  <c r="J1227" i="1" a="1"/>
  <c r="J1227" i="1"/>
  <c r="O1228" i="1" a="1"/>
  <c r="O1228" i="1" s="1"/>
  <c r="N1228" i="1" a="1"/>
  <c r="N1228" i="1" s="1"/>
  <c r="K1228" i="1" a="1"/>
  <c r="K1228" i="1" s="1"/>
  <c r="J1228" i="1" a="1"/>
  <c r="J1228" i="1" s="1"/>
  <c r="Q1227" i="1" a="1"/>
  <c r="Q1227" i="1" s="1"/>
  <c r="L1227" i="1" a="1"/>
  <c r="L1227" i="1" s="1"/>
  <c r="I1227" i="1" a="1"/>
  <c r="I1227" i="1" s="1"/>
  <c r="P1226" i="1" a="1"/>
  <c r="P1226" i="1" s="1"/>
  <c r="O1226" i="1" a="1"/>
  <c r="O1226" i="1" s="1"/>
  <c r="M1226" i="1" a="1"/>
  <c r="M1226" i="1"/>
  <c r="N1226" i="1" a="1"/>
  <c r="N1226" i="1" s="1"/>
  <c r="Q1226" i="1" a="1"/>
  <c r="Q1226" i="1" s="1"/>
  <c r="K1227" i="1" a="1"/>
  <c r="K1227" i="1"/>
  <c r="I1228" i="1" a="1"/>
  <c r="I1228" i="1"/>
  <c r="H1228" i="1" a="1"/>
  <c r="H1228" i="1" s="1"/>
  <c r="F1228" i="1" a="1"/>
  <c r="F1228" i="1" s="1"/>
  <c r="O1227" i="1" a="1"/>
  <c r="O1227" i="1"/>
  <c r="N1227" i="1" a="1"/>
  <c r="N1227" i="1" s="1"/>
  <c r="M1227" i="1" a="1"/>
  <c r="M1227" i="1" s="1"/>
  <c r="H1227" i="1" a="1"/>
  <c r="H1227" i="1" s="1"/>
  <c r="F1227" i="1" a="1"/>
  <c r="F1227" i="1" s="1"/>
  <c r="Q1228" i="1" a="1"/>
  <c r="Q1228" i="1" s="1"/>
  <c r="O1229" i="1" a="1"/>
  <c r="O1229" i="1" s="1"/>
  <c r="N1229" i="1" a="1"/>
  <c r="N1229" i="1" s="1"/>
  <c r="M1229" i="1" a="1"/>
  <c r="M1229" i="1" s="1"/>
  <c r="L1229" i="1" a="1"/>
  <c r="L1229" i="1" s="1"/>
  <c r="I1229" i="1" a="1"/>
  <c r="I1229" i="1"/>
  <c r="K1229" i="1" a="1"/>
  <c r="K1229" i="1"/>
  <c r="J1229" i="1" a="1"/>
  <c r="J1229" i="1"/>
  <c r="H1229" i="1" a="1"/>
  <c r="H1229" i="1"/>
  <c r="G1229" i="1" a="1"/>
  <c r="G1229" i="1" s="1"/>
  <c r="F1229" i="1" a="1"/>
  <c r="F1229" i="1" s="1"/>
  <c r="L1228" i="1" a="1"/>
  <c r="L1228" i="1" s="1"/>
  <c r="P1228" i="1" a="1"/>
  <c r="P1228" i="1"/>
  <c r="M1228" i="1" a="1"/>
  <c r="M1228" i="1" s="1"/>
  <c r="G1228" i="1" a="1"/>
  <c r="G1228" i="1" s="1"/>
  <c r="G1227" i="1" a="1"/>
  <c r="G1227" i="1" s="1"/>
  <c r="H1226" i="1" a="1"/>
  <c r="H1226" i="1" s="1"/>
  <c r="P1225" i="1" a="1"/>
  <c r="P1225" i="1"/>
  <c r="M1225" i="1" a="1"/>
  <c r="M1225" i="1" s="1"/>
  <c r="L1226" i="1" a="1"/>
  <c r="L1226" i="1"/>
  <c r="J1226" i="1" a="1"/>
  <c r="J1226" i="1" s="1"/>
  <c r="K1226" i="1" a="1"/>
  <c r="K1226" i="1" s="1"/>
  <c r="I1226" i="1" a="1"/>
  <c r="I1226" i="1"/>
  <c r="L1225" i="1" a="1"/>
  <c r="L1225" i="1"/>
  <c r="F1226" i="1" a="1"/>
  <c r="F1226" i="1" s="1"/>
  <c r="Q1225" i="1" a="1"/>
  <c r="Q1225" i="1" s="1"/>
  <c r="O1225" i="1" a="1"/>
  <c r="O1225" i="1" s="1"/>
  <c r="N1225" i="1" a="1"/>
  <c r="N1225" i="1"/>
  <c r="G1226" i="1" a="1"/>
  <c r="G1226" i="1" s="1"/>
  <c r="K1225" i="1" a="1"/>
  <c r="K1225" i="1"/>
  <c r="O1224" i="1" a="1"/>
  <c r="O1224" i="1" s="1"/>
  <c r="H1224" i="1" a="1"/>
  <c r="H1224" i="1" s="1"/>
  <c r="Q1223" i="1" a="1"/>
  <c r="Q1223" i="1" s="1"/>
  <c r="H1225" i="1" a="1"/>
  <c r="H1225" i="1" s="1"/>
  <c r="J1225" i="1" a="1"/>
  <c r="J1225" i="1" s="1"/>
  <c r="I1225" i="1" a="1"/>
  <c r="I1225" i="1" s="1"/>
  <c r="G1225" i="1" a="1"/>
  <c r="G1225" i="1"/>
  <c r="M1224" i="1" a="1"/>
  <c r="M1224" i="1"/>
  <c r="J1224" i="1" a="1"/>
  <c r="J1224" i="1" s="1"/>
  <c r="F1224" i="1" a="1"/>
  <c r="F1224" i="1" s="1"/>
  <c r="N1223" i="1" a="1"/>
  <c r="N1223" i="1" s="1"/>
  <c r="O1223" i="1" a="1"/>
  <c r="O1223" i="1" s="1"/>
  <c r="F1225" i="1" a="1"/>
  <c r="F1225" i="1" s="1"/>
  <c r="G1224" i="1" a="1"/>
  <c r="G1224" i="1" s="1"/>
  <c r="Q1224" i="1" a="1"/>
  <c r="Q1224" i="1" s="1"/>
  <c r="P1224" i="1" a="1"/>
  <c r="P1224" i="1" s="1"/>
  <c r="L1224" i="1" a="1"/>
  <c r="L1224" i="1" s="1"/>
  <c r="N1224" i="1" a="1"/>
  <c r="N1224" i="1" s="1"/>
  <c r="K1224" i="1" a="1"/>
  <c r="K1224" i="1"/>
  <c r="I1224" i="1" a="1"/>
  <c r="I1224" i="1" s="1"/>
  <c r="P1223" i="1" a="1"/>
  <c r="P1223" i="1"/>
  <c r="H1220" i="1" a="1"/>
  <c r="H1220" i="1" s="1"/>
  <c r="I1222" i="1" a="1"/>
  <c r="I1222" i="1" s="1"/>
  <c r="N1221" i="1" a="1"/>
  <c r="N1221" i="1" s="1"/>
  <c r="F1223" i="1" a="1"/>
  <c r="F1223" i="1"/>
  <c r="Q1220" i="1" a="1"/>
  <c r="Q1220" i="1"/>
  <c r="J1222" i="1" a="1"/>
  <c r="J1222" i="1" s="1"/>
  <c r="M1219" i="1" a="1"/>
  <c r="M1219" i="1"/>
  <c r="G1222" i="1" a="1"/>
  <c r="G1222" i="1" s="1"/>
  <c r="K1221" i="1" a="1"/>
  <c r="K1221" i="1"/>
  <c r="P1218" i="1" a="1"/>
  <c r="P1218" i="1"/>
  <c r="O1220" i="1" a="1"/>
  <c r="O1220" i="1" s="1"/>
  <c r="L1220" i="1" a="1"/>
  <c r="L1220" i="1" s="1"/>
  <c r="K1219" i="1" a="1"/>
  <c r="K1219" i="1" s="1"/>
  <c r="G1220" i="1" a="1"/>
  <c r="G1220" i="1" s="1"/>
  <c r="L1218" i="1" a="1"/>
  <c r="L1218" i="1" s="1"/>
  <c r="P1219" i="1" a="1"/>
  <c r="P1219" i="1" s="1"/>
  <c r="Q1222" i="1" a="1"/>
  <c r="Q1222" i="1" s="1"/>
  <c r="K1218" i="1" a="1"/>
  <c r="K1218" i="1"/>
  <c r="P1222" i="1" a="1"/>
  <c r="P1222" i="1" s="1"/>
  <c r="F1222" i="1" a="1"/>
  <c r="F1222" i="1" s="1"/>
  <c r="J1219" i="1" a="1"/>
  <c r="J1219" i="1"/>
  <c r="I1219" i="1" a="1"/>
  <c r="I1219" i="1" s="1"/>
  <c r="P1221" i="1" a="1"/>
  <c r="P1221" i="1" s="1"/>
  <c r="I1221" i="1" a="1"/>
  <c r="I1221" i="1" s="1"/>
  <c r="N1219" i="1" a="1"/>
  <c r="N1219" i="1"/>
  <c r="K1220" i="1" a="1"/>
  <c r="K1220" i="1" s="1"/>
  <c r="L1219" i="1" a="1"/>
  <c r="L1219" i="1" s="1"/>
  <c r="H1219" i="1" a="1"/>
  <c r="H1219" i="1" s="1"/>
  <c r="M1218" i="1" a="1"/>
  <c r="M1218" i="1"/>
  <c r="N1222" i="1" a="1"/>
  <c r="N1222" i="1" s="1"/>
  <c r="M1222" i="1" a="1"/>
  <c r="M1222" i="1" s="1"/>
  <c r="F1220" i="1" a="1"/>
  <c r="F1220" i="1"/>
  <c r="L1222" i="1" a="1"/>
  <c r="L1222" i="1" s="1"/>
  <c r="Q1221" i="1" a="1"/>
  <c r="Q1221" i="1" s="1"/>
  <c r="O1221" i="1" a="1"/>
  <c r="O1221" i="1" s="1"/>
  <c r="L1221" i="1" a="1"/>
  <c r="L1221" i="1"/>
  <c r="F1219" i="1" a="1"/>
  <c r="F1219" i="1" s="1"/>
  <c r="J1221" i="1" a="1"/>
  <c r="J1221" i="1"/>
  <c r="G1221" i="1" a="1"/>
  <c r="G1221" i="1"/>
  <c r="N1218" i="1" a="1"/>
  <c r="N1218" i="1"/>
  <c r="Q1219" i="1" a="1"/>
  <c r="Q1219" i="1" s="1"/>
  <c r="O1219" i="1" a="1"/>
  <c r="O1219" i="1" s="1"/>
  <c r="G1219" i="1" a="1"/>
  <c r="G1219" i="1" s="1"/>
  <c r="M1223" i="1" a="1"/>
  <c r="M1223" i="1" s="1"/>
  <c r="K1223" i="1" a="1"/>
  <c r="K1223" i="1" s="1"/>
  <c r="N1220" i="1" a="1"/>
  <c r="N1220" i="1" s="1"/>
  <c r="H1223" i="1" a="1"/>
  <c r="H1223" i="1" s="1"/>
  <c r="P1220" i="1" a="1"/>
  <c r="P1220" i="1" s="1"/>
  <c r="Q1218" i="1" a="1"/>
  <c r="Q1218" i="1" s="1"/>
  <c r="M1221" i="1" a="1"/>
  <c r="M1221" i="1" s="1"/>
  <c r="H1221" i="1" a="1"/>
  <c r="H1221" i="1"/>
  <c r="O1222" i="1" a="1"/>
  <c r="O1222" i="1"/>
  <c r="F1221" i="1" a="1"/>
  <c r="F1221" i="1" s="1"/>
  <c r="G1223" i="1" a="1"/>
  <c r="G1223" i="1" s="1"/>
  <c r="J1220" i="1" a="1"/>
  <c r="J1220" i="1"/>
  <c r="K1222" i="1" a="1"/>
  <c r="K1222" i="1" s="1"/>
  <c r="M1220" i="1" a="1"/>
  <c r="M1220" i="1" s="1"/>
  <c r="J1218" i="1" a="1"/>
  <c r="J1218" i="1" s="1"/>
  <c r="L1223" i="1" a="1"/>
  <c r="L1223" i="1" s="1"/>
  <c r="I1223" i="1" a="1"/>
  <c r="I1223" i="1" s="1"/>
  <c r="I1220" i="1" a="1"/>
  <c r="I1220" i="1"/>
  <c r="O1218" i="1" a="1"/>
  <c r="O1218" i="1" s="1"/>
  <c r="J1223" i="1" a="1"/>
  <c r="J1223" i="1" s="1"/>
  <c r="H1222" i="1" a="1"/>
  <c r="H1222" i="1" s="1"/>
  <c r="K1336" i="1" a="1"/>
  <c r="K1336" i="1"/>
  <c r="J1336" i="1" a="1"/>
  <c r="J1336" i="1" s="1"/>
  <c r="I1336" i="1" a="1"/>
  <c r="I1336" i="1"/>
  <c r="H1336" i="1" a="1"/>
  <c r="H1336" i="1"/>
  <c r="G1336" i="1" a="1"/>
  <c r="G1336" i="1" s="1"/>
  <c r="F1337" i="1" a="1"/>
  <c r="F1337" i="1" s="1"/>
  <c r="P1336" i="1" a="1"/>
  <c r="P1336" i="1" s="1"/>
  <c r="O1336" i="1" a="1"/>
  <c r="O1336" i="1" s="1"/>
  <c r="N1336" i="1" a="1"/>
  <c r="N1336" i="1" s="1"/>
  <c r="M1336" i="1" a="1"/>
  <c r="M1336" i="1" s="1"/>
  <c r="L1336" i="1" a="1"/>
  <c r="L1336" i="1" s="1"/>
  <c r="I1332" i="1" a="1"/>
  <c r="I1332" i="1" s="1"/>
  <c r="J1333" i="1" a="1"/>
  <c r="J1333" i="1" s="1"/>
  <c r="H1333" i="1" a="1"/>
  <c r="H1333" i="1"/>
  <c r="K1333" i="1" a="1"/>
  <c r="K1333" i="1"/>
  <c r="G1333" i="1" a="1"/>
  <c r="G1333" i="1" s="1"/>
  <c r="F1333" i="1" a="1"/>
  <c r="F1333" i="1" s="1"/>
  <c r="P1332" i="1" a="1"/>
  <c r="P1332" i="1"/>
  <c r="N1332" i="1" a="1"/>
  <c r="N1332" i="1" s="1"/>
  <c r="M1332" i="1" a="1"/>
  <c r="M1332" i="1"/>
  <c r="L1332" i="1" a="1"/>
  <c r="L1332" i="1" s="1"/>
  <c r="N1333" i="1" a="1"/>
  <c r="N1333" i="1" s="1"/>
  <c r="Q1333" i="1" a="1"/>
  <c r="Q1333" i="1" s="1"/>
  <c r="P1333" i="1" a="1"/>
  <c r="P1333" i="1" s="1"/>
  <c r="O1333" i="1" a="1"/>
  <c r="O1333" i="1" s="1"/>
  <c r="M1333" i="1" a="1"/>
  <c r="M1333" i="1" s="1"/>
  <c r="L1333" i="1" a="1"/>
  <c r="L1333" i="1" s="1"/>
  <c r="Q1332" i="1" a="1"/>
  <c r="Q1332" i="1" s="1"/>
  <c r="I1333" i="1" a="1"/>
  <c r="I1333" i="1" s="1"/>
  <c r="O1332" i="1" a="1"/>
  <c r="O1332" i="1" s="1"/>
  <c r="K1332" i="1" a="1"/>
  <c r="K1332" i="1" s="1"/>
  <c r="J1332" i="1" a="1"/>
  <c r="J1332" i="1"/>
  <c r="I2232" i="1" a="1"/>
  <c r="I2232" i="1" s="1"/>
  <c r="Q2231" i="1" a="1"/>
  <c r="Q2231" i="1"/>
  <c r="L2231" i="1" a="1"/>
  <c r="L2231" i="1"/>
  <c r="G2231" i="1" a="1"/>
  <c r="G2231" i="1" s="1"/>
  <c r="M2231" i="1" a="1"/>
  <c r="M2231" i="1" s="1"/>
  <c r="M2232" i="1" a="1"/>
  <c r="M2232" i="1" s="1"/>
  <c r="O2230" i="1" a="1"/>
  <c r="O2230" i="1" s="1"/>
  <c r="N2230" i="1" a="1"/>
  <c r="N2230" i="1" s="1"/>
  <c r="N2232" i="1" a="1"/>
  <c r="N2232" i="1" s="1"/>
  <c r="P2231" i="1" a="1"/>
  <c r="P2231" i="1" s="1"/>
  <c r="L2232" i="1" a="1"/>
  <c r="L2232" i="1" s="1"/>
  <c r="Q2232" i="1" a="1"/>
  <c r="Q2232" i="1" s="1"/>
  <c r="J2231" i="1" a="1"/>
  <c r="J2231" i="1" s="1"/>
  <c r="F2231" i="1" a="1"/>
  <c r="F2231" i="1" s="1"/>
  <c r="H2231" i="1" a="1"/>
  <c r="H2231" i="1" s="1"/>
  <c r="H2232" i="1" a="1"/>
  <c r="H2232" i="1" s="1"/>
  <c r="I2231" i="1" a="1"/>
  <c r="I2231" i="1" s="1"/>
  <c r="F2232" i="1" a="1"/>
  <c r="F2232" i="1" s="1"/>
  <c r="N2231" i="1" a="1"/>
  <c r="N2231" i="1" s="1"/>
  <c r="K2231" i="1" a="1"/>
  <c r="K2231" i="1" s="1"/>
  <c r="G2232" i="1" a="1"/>
  <c r="G2232" i="1" s="1"/>
  <c r="O2232" i="1" a="1"/>
  <c r="O2232" i="1" s="1"/>
  <c r="K2232" i="1" a="1"/>
  <c r="K2232" i="1" s="1"/>
  <c r="O2231" i="1" a="1"/>
  <c r="O2231" i="1" s="1"/>
  <c r="P2232" i="1" a="1"/>
  <c r="P2232" i="1" s="1"/>
  <c r="J2232" i="1" a="1"/>
  <c r="J2232" i="1" s="1"/>
  <c r="F2226" i="1" a="1"/>
  <c r="F2226" i="1"/>
  <c r="N2229" i="1" a="1"/>
  <c r="N2229" i="1"/>
  <c r="L2227" i="1" a="1"/>
  <c r="L2227" i="1"/>
  <c r="G2228" i="1" a="1"/>
  <c r="G2228" i="1" s="1"/>
  <c r="I2227" i="1" a="1"/>
  <c r="I2227" i="1"/>
  <c r="I2228" i="1" s="1" a="1"/>
  <c r="I2228" i="1" s="1"/>
  <c r="M2229" i="1" a="1"/>
  <c r="M2229" i="1" s="1"/>
  <c r="M2230" i="1" s="1" a="1"/>
  <c r="M2230" i="1" s="1"/>
  <c r="O2226" i="1" a="1"/>
  <c r="O2226" i="1"/>
  <c r="Q2228" i="1" a="1"/>
  <c r="Q2228" i="1" s="1"/>
  <c r="N2227" i="1" a="1"/>
  <c r="N2227" i="1" s="1"/>
  <c r="N2228" i="1" s="1" a="1"/>
  <c r="N2228" i="1" s="1"/>
  <c r="P2226" i="1" a="1"/>
  <c r="P2226" i="1" s="1"/>
  <c r="M2226" i="1" a="1"/>
  <c r="M2226" i="1" s="1"/>
  <c r="J2226" i="1" a="1"/>
  <c r="J2226" i="1" s="1"/>
  <c r="Q2226" i="1" a="1"/>
  <c r="Q2226" i="1" s="1"/>
  <c r="K2226" i="1" a="1"/>
  <c r="K2226" i="1" s="1"/>
  <c r="N2226" i="1" a="1"/>
  <c r="N2226" i="1" s="1"/>
  <c r="P2228" i="1" a="1"/>
  <c r="P2228" i="1" s="1"/>
  <c r="H2230" i="1" a="1"/>
  <c r="H2230" i="1"/>
  <c r="L2229" i="1" a="1"/>
  <c r="L2229" i="1" s="1"/>
  <c r="L2230" i="1" s="1" a="1"/>
  <c r="L2230" i="1" s="1"/>
  <c r="G2226" i="1" a="1"/>
  <c r="G2226" i="1"/>
  <c r="P2229" i="1" a="1"/>
  <c r="P2229" i="1" s="1"/>
  <c r="P2230" i="1" s="1" a="1"/>
  <c r="P2230" i="1" s="1"/>
  <c r="I2229" i="1" a="1"/>
  <c r="I2229" i="1" s="1"/>
  <c r="I2230" i="1" s="1" a="1"/>
  <c r="I2230" i="1" s="1"/>
  <c r="K2229" i="1" a="1"/>
  <c r="K2229" i="1" s="1"/>
  <c r="K2230" i="1" s="1" a="1"/>
  <c r="K2230" i="1" s="1"/>
  <c r="H2229" i="1" a="1"/>
  <c r="H2229" i="1" s="1"/>
  <c r="G2229" i="1" a="1"/>
  <c r="G2229" i="1" s="1"/>
  <c r="G2230" i="1" s="1" a="1"/>
  <c r="G2230" i="1" s="1"/>
  <c r="F2229" i="1" a="1"/>
  <c r="F2229" i="1"/>
  <c r="F2230" i="1" s="1" a="1"/>
  <c r="F2230" i="1" s="1"/>
  <c r="K2228" i="1" a="1"/>
  <c r="K2228" i="1" s="1"/>
  <c r="F2227" i="1" a="1"/>
  <c r="F2227" i="1" s="1"/>
  <c r="F2228" i="1" s="1" a="1"/>
  <c r="F2228" i="1" s="1"/>
  <c r="J2225" i="1" a="1"/>
  <c r="J2225" i="1" s="1"/>
  <c r="O2228" i="1" a="1"/>
  <c r="O2228" i="1" s="1"/>
  <c r="M2227" i="1" a="1"/>
  <c r="M2227" i="1"/>
  <c r="M2228" i="1" s="1" a="1"/>
  <c r="M2228" i="1" s="1"/>
  <c r="H2227" i="1" a="1"/>
  <c r="H2227" i="1"/>
  <c r="H2228" i="1" s="1" a="1"/>
  <c r="H2228" i="1" s="1"/>
  <c r="Q2227" i="1" a="1"/>
  <c r="Q2227" i="1" s="1"/>
  <c r="L2226" i="1" a="1"/>
  <c r="L2226" i="1" s="1"/>
  <c r="K2227" i="1" a="1"/>
  <c r="K2227" i="1" s="1"/>
  <c r="J2227" i="1" a="1"/>
  <c r="J2227" i="1"/>
  <c r="J2228" i="1" s="1" a="1"/>
  <c r="J2228" i="1" s="1"/>
  <c r="H2226" i="1" a="1"/>
  <c r="H2226" i="1"/>
  <c r="O2225" i="1" a="1"/>
  <c r="O2225" i="1"/>
  <c r="Q2229" i="1" a="1"/>
  <c r="Q2229" i="1"/>
  <c r="Q2230" i="1" s="1" a="1"/>
  <c r="Q2230" i="1" s="1"/>
  <c r="O2229" i="1" a="1"/>
  <c r="O2229" i="1"/>
  <c r="J2229" i="1" a="1"/>
  <c r="J2229" i="1"/>
  <c r="J2230" i="1" s="1" a="1"/>
  <c r="J2230" i="1" s="1"/>
  <c r="L2228" i="1" a="1"/>
  <c r="L2228" i="1"/>
  <c r="P2227" i="1" a="1"/>
  <c r="P2227" i="1" s="1"/>
  <c r="G2227" i="1" a="1"/>
  <c r="G2227" i="1" s="1"/>
  <c r="O2227" i="1" a="1"/>
  <c r="O2227" i="1" s="1"/>
  <c r="I2226" i="1" a="1"/>
  <c r="I2226" i="1" s="1"/>
  <c r="Q2221" i="1" a="1"/>
  <c r="Q2221" i="1" s="1"/>
  <c r="P2221" i="1" a="1"/>
  <c r="P2221" i="1"/>
  <c r="H2219" i="1" a="1"/>
  <c r="H2219" i="1" s="1"/>
  <c r="H2220" i="1" s="1" a="1"/>
  <c r="H2220" i="1" s="1"/>
  <c r="J2224" i="1" a="1"/>
  <c r="J2224" i="1" s="1"/>
  <c r="N2222" i="1" a="1"/>
  <c r="N2222" i="1" s="1"/>
  <c r="L2221" i="1" a="1"/>
  <c r="L2221" i="1" s="1"/>
  <c r="F2222" i="1" a="1"/>
  <c r="F2222" i="1" s="1"/>
  <c r="K2219" i="1" a="1"/>
  <c r="K2219" i="1"/>
  <c r="M2219" i="1" a="1"/>
  <c r="M2219" i="1" s="1"/>
  <c r="M2220" i="1" s="1" a="1"/>
  <c r="M2220" i="1" s="1"/>
  <c r="H2224" i="1" a="1"/>
  <c r="H2224" i="1" s="1"/>
  <c r="H2225" i="1" s="1" a="1"/>
  <c r="H2225" i="1" s="1"/>
  <c r="K2221" i="1" a="1"/>
  <c r="K2221" i="1" s="1"/>
  <c r="N2221" i="1" a="1"/>
  <c r="N2221" i="1" s="1"/>
  <c r="F2224" i="1" a="1"/>
  <c r="F2224" i="1" s="1"/>
  <c r="P2222" i="1" a="1"/>
  <c r="P2222" i="1" s="1"/>
  <c r="N2219" i="1" a="1"/>
  <c r="N2219" i="1" s="1"/>
  <c r="N2220" i="1" s="1" a="1"/>
  <c r="N2220" i="1" s="1"/>
  <c r="F2221" i="1" a="1"/>
  <c r="F2221" i="1"/>
  <c r="O2219" i="1" a="1"/>
  <c r="O2219" i="1"/>
  <c r="I2219" i="1" a="1"/>
  <c r="I2219" i="1" s="1"/>
  <c r="I2220" i="1" s="1" a="1"/>
  <c r="I2220" i="1" s="1"/>
  <c r="K2222" i="1" a="1"/>
  <c r="K2222" i="1" s="1"/>
  <c r="I2222" i="1" a="1"/>
  <c r="I2222" i="1"/>
  <c r="M2221" i="1" a="1"/>
  <c r="M2221" i="1"/>
  <c r="O2220" i="1" a="1"/>
  <c r="O2220" i="1"/>
  <c r="Q2222" i="1" a="1"/>
  <c r="Q2222" i="1" s="1"/>
  <c r="H2222" i="1" a="1"/>
  <c r="H2222" i="1"/>
  <c r="J2220" i="1" a="1"/>
  <c r="J2220" i="1"/>
  <c r="G2222" i="1" a="1"/>
  <c r="G2222" i="1" s="1"/>
  <c r="L2224" i="1" a="1"/>
  <c r="L2224" i="1" s="1"/>
  <c r="L2225" i="1" s="1" a="1"/>
  <c r="L2225" i="1" s="1"/>
  <c r="G2224" i="1" a="1"/>
  <c r="G2224" i="1" s="1"/>
  <c r="G2225" i="1" s="1" a="1"/>
  <c r="G2225" i="1" s="1"/>
  <c r="L2222" i="1" a="1"/>
  <c r="L2222" i="1" s="1"/>
  <c r="Q2219" i="1" a="1"/>
  <c r="Q2219" i="1" s="1"/>
  <c r="Q2220" i="1" s="1" a="1"/>
  <c r="L2219" i="1" a="1"/>
  <c r="L2219" i="1" s="1"/>
  <c r="L2220" i="1" s="1" a="1"/>
  <c r="L2220" i="1" s="1"/>
  <c r="G2221" i="1" a="1"/>
  <c r="G2221" i="1" s="1"/>
  <c r="P2219" i="1" a="1"/>
  <c r="P2219" i="1" s="1"/>
  <c r="P2220" i="1" s="1" a="1"/>
  <c r="P2220" i="1" s="1"/>
  <c r="J2219" i="1" a="1"/>
  <c r="J2219" i="1"/>
  <c r="N2224" i="1" a="1"/>
  <c r="N2224" i="1" s="1"/>
  <c r="N2225" i="1" s="1" a="1"/>
  <c r="N2225" i="1" s="1"/>
  <c r="J2221" i="1" a="1"/>
  <c r="J2221" i="1" s="1"/>
  <c r="O2224" i="1" a="1"/>
  <c r="O2224" i="1"/>
  <c r="M2224" i="1" a="1"/>
  <c r="M2224" i="1" s="1"/>
  <c r="M2225" i="1" s="1" a="1"/>
  <c r="M2225" i="1" s="1"/>
  <c r="K2224" i="1" a="1"/>
  <c r="K2224" i="1" s="1"/>
  <c r="K2225" i="1" s="1" a="1"/>
  <c r="K2225" i="1" s="1"/>
  <c r="Q2220" i="1"/>
  <c r="I2224" i="1" a="1"/>
  <c r="I2224" i="1" s="1"/>
  <c r="I2225" i="1" s="1" a="1"/>
  <c r="I2225" i="1" s="1"/>
  <c r="M2222" i="1" a="1"/>
  <c r="M2222" i="1" s="1"/>
  <c r="I2221" i="1" a="1"/>
  <c r="I2221" i="1" s="1"/>
  <c r="K2220" i="1" a="1"/>
  <c r="K2220" i="1"/>
  <c r="O2222" i="1" a="1"/>
  <c r="O2222" i="1" s="1"/>
  <c r="F2225" i="1" a="1"/>
  <c r="F2225" i="1"/>
  <c r="Q2224" i="1" a="1"/>
  <c r="Q2224" i="1" s="1"/>
  <c r="Q2225" i="1" s="1" a="1"/>
  <c r="Q2225" i="1" s="1"/>
  <c r="O2221" i="1" a="1"/>
  <c r="O2221" i="1"/>
  <c r="P2224" i="1" a="1"/>
  <c r="P2224" i="1" s="1"/>
  <c r="P2225" i="1" s="1" a="1"/>
  <c r="P2225" i="1" s="1"/>
  <c r="H2221" i="1" a="1"/>
  <c r="H2221" i="1"/>
  <c r="J2222" i="1" a="1"/>
  <c r="J2222" i="1"/>
  <c r="I2216" i="1" a="1"/>
  <c r="I2216" i="1"/>
  <c r="F2214" i="1" a="1"/>
  <c r="F2214" i="1" s="1"/>
  <c r="F2215" i="1" s="1" a="1"/>
  <c r="F2215" i="1" s="1"/>
  <c r="G2214" i="1" a="1"/>
  <c r="G2214" i="1" s="1"/>
  <c r="G2215" i="1" s="1" a="1"/>
  <c r="G2215" i="1" s="1"/>
  <c r="L2217" i="1" a="1"/>
  <c r="L2217" i="1" s="1"/>
  <c r="L2218" i="1" s="1" a="1"/>
  <c r="L2218" i="1" s="1"/>
  <c r="Q2215" i="1" a="1"/>
  <c r="Q2215" i="1"/>
  <c r="F2218" i="1"/>
  <c r="J2214" i="1" a="1"/>
  <c r="J2214" i="1" s="1"/>
  <c r="J2215" i="1" s="1" a="1"/>
  <c r="J2215" i="1" s="1"/>
  <c r="K2216" i="1" a="1"/>
  <c r="K2216" i="1" s="1"/>
  <c r="N2217" i="1" a="1"/>
  <c r="N2217" i="1"/>
  <c r="N2218" i="1" s="1" a="1"/>
  <c r="N2218" i="1" s="1"/>
  <c r="H2214" i="1" a="1"/>
  <c r="H2214" i="1" s="1"/>
  <c r="H2215" i="1" s="1" a="1"/>
  <c r="H2215" i="1" s="1"/>
  <c r="P2217" i="1" a="1"/>
  <c r="P2217" i="1"/>
  <c r="M2217" i="1" a="1"/>
  <c r="M2217" i="1" s="1"/>
  <c r="M2218" i="1" s="1" a="1"/>
  <c r="M2218" i="1" s="1"/>
  <c r="F2217" i="1" a="1"/>
  <c r="F2217" i="1" s="1"/>
  <c r="F2218" i="1" s="1" a="1"/>
  <c r="K2217" i="1" a="1"/>
  <c r="K2217" i="1"/>
  <c r="K2218" i="1" s="1" a="1"/>
  <c r="K2218" i="1" s="1"/>
  <c r="L2215" i="1" a="1"/>
  <c r="L2215" i="1" s="1"/>
  <c r="G2217" i="1" a="1"/>
  <c r="G2217" i="1" s="1"/>
  <c r="G2218" i="1" s="1" a="1"/>
  <c r="G2218" i="1" s="1"/>
  <c r="P2216" i="1" a="1"/>
  <c r="P2216" i="1"/>
  <c r="P2215" i="1" a="1"/>
  <c r="P2215" i="1"/>
  <c r="O2214" i="1" a="1"/>
  <c r="O2214" i="1" s="1"/>
  <c r="O2215" i="1" s="1" a="1"/>
  <c r="O2215" i="1" s="1"/>
  <c r="Q2214" i="1" a="1"/>
  <c r="Q2214" i="1"/>
  <c r="P2214" i="1" a="1"/>
  <c r="P2214" i="1"/>
  <c r="M2214" i="1" a="1"/>
  <c r="M2214" i="1" s="1"/>
  <c r="M2215" i="1" s="1" a="1"/>
  <c r="M2215" i="1" s="1"/>
  <c r="L2214" i="1" a="1"/>
  <c r="L2214" i="1" s="1"/>
  <c r="G2219" i="1" a="1"/>
  <c r="G2219" i="1"/>
  <c r="G2220" i="1" s="1" a="1"/>
  <c r="G2220" i="1" s="1"/>
  <c r="F2219" i="1" a="1"/>
  <c r="F2219" i="1" s="1"/>
  <c r="F2220" i="1" s="1" a="1"/>
  <c r="F2220" i="1" s="1"/>
  <c r="K2214" i="1" a="1"/>
  <c r="K2214" i="1" s="1"/>
  <c r="K2215" i="1" s="1" a="1"/>
  <c r="K2215" i="1" s="1"/>
  <c r="G2216" i="1" a="1"/>
  <c r="G2216" i="1"/>
  <c r="Q2216" i="1" a="1"/>
  <c r="Q2216" i="1"/>
  <c r="P2218" i="1" a="1"/>
  <c r="P2218" i="1" s="1"/>
  <c r="Q2217" i="1" a="1"/>
  <c r="Q2217" i="1" s="1"/>
  <c r="Q2218" i="1" s="1" a="1"/>
  <c r="Q2218" i="1" s="1"/>
  <c r="O2216" i="1" a="1"/>
  <c r="O2216" i="1"/>
  <c r="M2216" i="1" a="1"/>
  <c r="M2216" i="1" s="1"/>
  <c r="H2216" i="1" a="1"/>
  <c r="H2216" i="1" s="1"/>
  <c r="N2214" i="1" a="1"/>
  <c r="N2214" i="1"/>
  <c r="N2215" i="1" s="1" a="1"/>
  <c r="N2215" i="1" s="1"/>
  <c r="I2217" i="1" a="1"/>
  <c r="I2217" i="1" s="1"/>
  <c r="I2218" i="1" s="1" a="1"/>
  <c r="I2218" i="1" s="1"/>
  <c r="J2217" i="1" a="1"/>
  <c r="J2217" i="1"/>
  <c r="J2218" i="1" s="1" a="1"/>
  <c r="J2218" i="1" s="1"/>
  <c r="O2217" i="1" a="1"/>
  <c r="O2217" i="1" s="1"/>
  <c r="O2218" i="1" s="1" a="1"/>
  <c r="O2218" i="1" s="1"/>
  <c r="I2214" i="1" a="1"/>
  <c r="I2214" i="1"/>
  <c r="I2215" i="1" s="1" a="1"/>
  <c r="I2215" i="1" s="1"/>
  <c r="F2216" i="1" a="1"/>
  <c r="F2216" i="1" s="1"/>
  <c r="J2216" i="1" a="1"/>
  <c r="J2216" i="1" s="1"/>
  <c r="H2217" i="1" a="1"/>
  <c r="H2217" i="1" s="1"/>
  <c r="H2218" i="1" s="1" a="1"/>
  <c r="H2218" i="1" s="1"/>
  <c r="N2216" i="1" a="1"/>
  <c r="N2216" i="1"/>
  <c r="L2216" i="1" a="1"/>
  <c r="L2216" i="1" s="1"/>
  <c r="G2211" i="1" a="1"/>
  <c r="G2211" i="1" s="1"/>
  <c r="L2211" i="1" a="1"/>
  <c r="L2211" i="1" s="1"/>
  <c r="K2208" i="1" a="1"/>
  <c r="K2208" i="1" s="1"/>
  <c r="O2207" i="1" a="1"/>
  <c r="O2207" i="1" s="1"/>
  <c r="H2211" i="1" a="1"/>
  <c r="H2211" i="1"/>
  <c r="O2210" i="1" a="1"/>
  <c r="O2210" i="1"/>
  <c r="L2210" i="1" a="1"/>
  <c r="L2210" i="1" s="1"/>
  <c r="M2209" i="1" a="1"/>
  <c r="M2209" i="1" s="1"/>
  <c r="G2209" i="1" a="1"/>
  <c r="G2209" i="1" s="1"/>
  <c r="H2208" i="1" a="1"/>
  <c r="H2208" i="1" s="1"/>
  <c r="K2209" i="1" a="1"/>
  <c r="K2209" i="1"/>
  <c r="O2208" i="1" a="1"/>
  <c r="O2208" i="1" s="1"/>
  <c r="M2208" i="1" a="1"/>
  <c r="M2208" i="1" s="1"/>
  <c r="N2207" i="1" a="1"/>
  <c r="N2207" i="1" s="1"/>
  <c r="J2208" i="1" a="1"/>
  <c r="J2208" i="1" s="1"/>
  <c r="L2209" i="1" a="1"/>
  <c r="L2209" i="1" s="1"/>
  <c r="N2208" i="1" a="1"/>
  <c r="N2208" i="1" s="1"/>
  <c r="M2212" i="1" a="1"/>
  <c r="M2212" i="1" s="1"/>
  <c r="G2212" i="1" a="1"/>
  <c r="G2212" i="1"/>
  <c r="M2211" i="1" a="1"/>
  <c r="M2211" i="1" s="1"/>
  <c r="F2211" i="1" a="1"/>
  <c r="F2211" i="1"/>
  <c r="P2210" i="1" a="1"/>
  <c r="P2210" i="1" s="1"/>
  <c r="N2209" i="1" a="1"/>
  <c r="N2209" i="1"/>
  <c r="Q2207" i="1" a="1"/>
  <c r="Q2207" i="1" s="1"/>
  <c r="F2209" i="1" a="1"/>
  <c r="F2209" i="1"/>
  <c r="P2212" i="1" a="1"/>
  <c r="P2212" i="1" s="1"/>
  <c r="Q2212" i="1" a="1"/>
  <c r="Q2212" i="1" s="1"/>
  <c r="O2212" i="1" a="1"/>
  <c r="O2212" i="1"/>
  <c r="K2211" i="1" a="1"/>
  <c r="K2211" i="1" s="1"/>
  <c r="J2211" i="1" a="1"/>
  <c r="J2211" i="1" s="1"/>
  <c r="I2211" i="1" a="1"/>
  <c r="I2211" i="1" s="1"/>
  <c r="J2210" i="1" a="1"/>
  <c r="J2210" i="1" s="1"/>
  <c r="F2210" i="1" a="1"/>
  <c r="F2210" i="1"/>
  <c r="G2208" i="1" a="1"/>
  <c r="G2208" i="1" s="1"/>
  <c r="L2208" i="1" a="1"/>
  <c r="L2208" i="1" s="1"/>
  <c r="I2208" i="1" a="1"/>
  <c r="I2208" i="1"/>
  <c r="Q2210" i="1" a="1"/>
  <c r="Q2210" i="1" s="1"/>
  <c r="H2210" i="1" a="1"/>
  <c r="H2210" i="1"/>
  <c r="P2207" i="1" a="1"/>
  <c r="P2207" i="1" s="1"/>
  <c r="J2212" i="1" a="1"/>
  <c r="J2212" i="1" s="1"/>
  <c r="Q2209" i="1" a="1"/>
  <c r="Q2209" i="1" s="1"/>
  <c r="I2212" i="1" a="1"/>
  <c r="I2212" i="1"/>
  <c r="H2212" i="1" a="1"/>
  <c r="H2212" i="1" s="1"/>
  <c r="O2211" i="1" a="1"/>
  <c r="O2211" i="1" s="1"/>
  <c r="P2209" i="1" a="1"/>
  <c r="P2209" i="1"/>
  <c r="M2210" i="1" a="1"/>
  <c r="M2210" i="1" s="1"/>
  <c r="I2209" i="1" a="1"/>
  <c r="I2209" i="1"/>
  <c r="K2210" i="1" a="1"/>
  <c r="K2210" i="1" s="1"/>
  <c r="P2208" i="1" a="1"/>
  <c r="P2208" i="1" s="1"/>
  <c r="O2209" i="1" a="1"/>
  <c r="O2209" i="1"/>
  <c r="Q2208" i="1" a="1"/>
  <c r="Q2208" i="1" s="1"/>
  <c r="N2212" i="1" a="1"/>
  <c r="N2212" i="1"/>
  <c r="K2212" i="1" a="1"/>
  <c r="K2212" i="1" s="1"/>
  <c r="H2209" i="1" a="1"/>
  <c r="H2209" i="1" s="1"/>
  <c r="J2209" i="1" a="1"/>
  <c r="J2209" i="1" s="1"/>
  <c r="P2211" i="1" a="1"/>
  <c r="P2211" i="1"/>
  <c r="N2210" i="1" a="1"/>
  <c r="N2210" i="1" s="1"/>
  <c r="L2212" i="1" a="1"/>
  <c r="L2212" i="1" s="1"/>
  <c r="I2210" i="1" a="1"/>
  <c r="I2210" i="1" s="1"/>
  <c r="N2211" i="1" a="1"/>
  <c r="N2211" i="1"/>
  <c r="F2212" i="1" a="1"/>
  <c r="F2212" i="1" s="1"/>
  <c r="Q2211" i="1" a="1"/>
  <c r="Q2211" i="1"/>
  <c r="G2210" i="1" a="1"/>
  <c r="G2210" i="1"/>
  <c r="F2208" i="1" a="1"/>
  <c r="F2208" i="1"/>
  <c r="P1605" i="1" a="1"/>
  <c r="P1605" i="1" s="1"/>
  <c r="M1612" i="1" a="1"/>
  <c r="M1612" i="1" s="1"/>
  <c r="L1612" i="1" a="1"/>
  <c r="L1612" i="1"/>
  <c r="J1605" i="1" a="1"/>
  <c r="J1605" i="1" s="1"/>
  <c r="K1612" i="1" a="1"/>
  <c r="K1612" i="1" s="1"/>
  <c r="J1612" i="1" a="1"/>
  <c r="J1612" i="1" s="1"/>
  <c r="I1612" i="1" a="1"/>
  <c r="I1612" i="1"/>
  <c r="N1611" i="1" a="1"/>
  <c r="N1611" i="1" s="1"/>
  <c r="K1605" i="1" a="1"/>
  <c r="K1605" i="1"/>
  <c r="G1605" i="1" a="1"/>
  <c r="G1605" i="1" s="1"/>
  <c r="F1605" i="1" a="1"/>
  <c r="F1605" i="1" s="1"/>
  <c r="F1612" i="1" a="1"/>
  <c r="F1612" i="1"/>
  <c r="K1611" i="1" a="1"/>
  <c r="K1611" i="1" s="1"/>
  <c r="L1611" i="1" a="1"/>
  <c r="L1611" i="1"/>
  <c r="H1612" i="1" a="1"/>
  <c r="H1612" i="1" s="1"/>
  <c r="P1611" i="1" a="1"/>
  <c r="P1611" i="1" s="1"/>
  <c r="G1612" i="1" a="1"/>
  <c r="G1612" i="1"/>
  <c r="P1604" i="1" a="1"/>
  <c r="P1604" i="1" s="1"/>
  <c r="Q1611" i="1" a="1"/>
  <c r="Q1611" i="1" s="1"/>
  <c r="O1611" i="1" a="1"/>
  <c r="O1611" i="1"/>
  <c r="M1611" i="1" a="1"/>
  <c r="M1611" i="1"/>
  <c r="I1611" i="1" a="1"/>
  <c r="I1611" i="1" s="1"/>
  <c r="J1611" i="1" a="1"/>
  <c r="J1611" i="1" s="1"/>
  <c r="M1605" i="1" a="1"/>
  <c r="M1605" i="1"/>
  <c r="O1605" i="1" a="1"/>
  <c r="O1605" i="1" s="1"/>
  <c r="N1605" i="1" a="1"/>
  <c r="N1605" i="1"/>
  <c r="O1604" i="1" a="1"/>
  <c r="O1604" i="1" s="1"/>
  <c r="Q1604" i="1" a="1"/>
  <c r="Q1604" i="1" s="1"/>
  <c r="H1611" i="1" a="1"/>
  <c r="H1611" i="1"/>
  <c r="G1611" i="1" a="1"/>
  <c r="G1611" i="1" s="1"/>
  <c r="F1611" i="1" a="1"/>
  <c r="F1611" i="1" s="1"/>
  <c r="I1605" i="1" a="1"/>
  <c r="I1605" i="1" s="1"/>
  <c r="Q1605" i="1" a="1"/>
  <c r="Q1605" i="1" s="1"/>
  <c r="L1605" i="1" a="1"/>
  <c r="L1605" i="1" s="1"/>
  <c r="H1605" i="1" a="1"/>
  <c r="H1605" i="1"/>
  <c r="I1598" i="1" a="1"/>
  <c r="I1598" i="1" s="1"/>
  <c r="L1604" i="1" a="1"/>
  <c r="L1604" i="1"/>
  <c r="K1604" i="1" a="1"/>
  <c r="K1604" i="1" s="1"/>
  <c r="N1596" i="1" a="1"/>
  <c r="N1596" i="1" s="1"/>
  <c r="O1595" i="1" a="1"/>
  <c r="O1595" i="1"/>
  <c r="J1604" i="1" a="1"/>
  <c r="J1604" i="1" s="1"/>
  <c r="I1604" i="1" a="1"/>
  <c r="I1604" i="1"/>
  <c r="N1595" i="1" a="1"/>
  <c r="N1595" i="1" s="1"/>
  <c r="L1596" i="1" a="1"/>
  <c r="L1596" i="1" s="1"/>
  <c r="H1604" i="1" a="1"/>
  <c r="H1604" i="1"/>
  <c r="G1604" i="1" a="1"/>
  <c r="G1604" i="1" s="1"/>
  <c r="Q1596" i="1" a="1"/>
  <c r="Q1596" i="1" s="1"/>
  <c r="P1595" i="1" a="1"/>
  <c r="P1595" i="1" s="1"/>
  <c r="P1598" i="1" a="1"/>
  <c r="P1598" i="1"/>
  <c r="O1596" i="1" a="1"/>
  <c r="O1596" i="1" s="1"/>
  <c r="F1596" i="1" a="1"/>
  <c r="F1596" i="1"/>
  <c r="G1596" i="1" a="1"/>
  <c r="G1596" i="1"/>
  <c r="H1596" i="1" a="1"/>
  <c r="H1596" i="1" s="1"/>
  <c r="H1598" i="1" a="1"/>
  <c r="H1598" i="1" s="1"/>
  <c r="L1595" i="1" a="1"/>
  <c r="L1595" i="1"/>
  <c r="K1595" i="1" a="1"/>
  <c r="K1595" i="1" s="1"/>
  <c r="F1598" i="1" a="1"/>
  <c r="F1598" i="1"/>
  <c r="Q1598" i="1" a="1"/>
  <c r="Q1598" i="1"/>
  <c r="L1598" i="1" a="1"/>
  <c r="L1598" i="1" s="1"/>
  <c r="P1596" i="1" a="1"/>
  <c r="P1596" i="1" s="1"/>
  <c r="K1596" i="1" a="1"/>
  <c r="K1596" i="1" s="1"/>
  <c r="N1598" i="1" a="1"/>
  <c r="N1598" i="1"/>
  <c r="M1598" i="1" a="1"/>
  <c r="M1598" i="1"/>
  <c r="O1598" i="1" a="1"/>
  <c r="O1598" i="1" s="1"/>
  <c r="N1604" i="1" a="1"/>
  <c r="N1604" i="1"/>
  <c r="M1604" i="1" a="1"/>
  <c r="M1604" i="1" s="1"/>
  <c r="Q1595" i="1" a="1"/>
  <c r="Q1595" i="1"/>
  <c r="M1595" i="1" a="1"/>
  <c r="M1595" i="1" s="1"/>
  <c r="F1604" i="1" a="1"/>
  <c r="F1604" i="1" s="1"/>
  <c r="J1595" i="1" a="1"/>
  <c r="J1595" i="1"/>
  <c r="G1598" i="1" a="1"/>
  <c r="G1598" i="1" s="1"/>
  <c r="K1598" i="1" a="1"/>
  <c r="K1598" i="1" s="1"/>
  <c r="M1596" i="1" a="1"/>
  <c r="M1596" i="1"/>
  <c r="J1598" i="1" a="1"/>
  <c r="J1598" i="1" s="1"/>
  <c r="I1596" i="1" a="1"/>
  <c r="I1596" i="1" s="1"/>
  <c r="J1596" i="1" a="1"/>
  <c r="J1596" i="1" s="1"/>
  <c r="N1581" i="1" a="1"/>
  <c r="N1581" i="1" s="1"/>
  <c r="L1582" i="1" a="1"/>
  <c r="L1582" i="1" s="1"/>
  <c r="O1581" i="1" a="1"/>
  <c r="O1581" i="1"/>
  <c r="P1582" i="1" a="1"/>
  <c r="P1582" i="1" s="1"/>
  <c r="M1582" i="1" a="1"/>
  <c r="M1582" i="1" s="1"/>
  <c r="I1582" i="1" a="1"/>
  <c r="I1582" i="1"/>
  <c r="J1582" i="1" a="1"/>
  <c r="J1582" i="1"/>
  <c r="H1582" i="1" a="1"/>
  <c r="H1582" i="1" s="1"/>
  <c r="P1581" i="1" a="1"/>
  <c r="P1581" i="1"/>
  <c r="N1582" i="1" a="1"/>
  <c r="N1582" i="1"/>
  <c r="I1595" i="1" a="1"/>
  <c r="I1595" i="1" s="1"/>
  <c r="Q1581" i="1" a="1"/>
  <c r="Q1581" i="1" s="1"/>
  <c r="H1595" i="1" a="1"/>
  <c r="H1595" i="1" s="1"/>
  <c r="G1595" i="1" a="1"/>
  <c r="G1595" i="1"/>
  <c r="F1595" i="1" a="1"/>
  <c r="F1595" i="1" s="1"/>
  <c r="M1581" i="1" a="1"/>
  <c r="M1581" i="1" s="1"/>
  <c r="O1582" i="1" a="1"/>
  <c r="O1582" i="1" s="1"/>
  <c r="G1582" i="1" a="1"/>
  <c r="G1582" i="1" s="1"/>
  <c r="K1582" i="1" a="1"/>
  <c r="K1582" i="1" s="1"/>
  <c r="Q1582" i="1" a="1"/>
  <c r="Q1582" i="1"/>
  <c r="F1582" i="1" a="1"/>
  <c r="F1582" i="1" s="1"/>
  <c r="F1578" i="1" a="1"/>
  <c r="F1578" i="1"/>
  <c r="L1576" i="1" a="1"/>
  <c r="L1576" i="1"/>
  <c r="F1577" i="1" a="1"/>
  <c r="F1577" i="1" s="1"/>
  <c r="M1576" i="1" a="1"/>
  <c r="M1576" i="1"/>
  <c r="F1581" i="1" a="1"/>
  <c r="F1581" i="1" s="1"/>
  <c r="P1579" i="1" a="1"/>
  <c r="P1579" i="1" s="1"/>
  <c r="K1579" i="1" a="1"/>
  <c r="K1579" i="1" s="1"/>
  <c r="N1578" i="1" a="1"/>
  <c r="N1578" i="1" s="1"/>
  <c r="J1579" i="1" a="1"/>
  <c r="J1579" i="1" s="1"/>
  <c r="L1581" i="1" a="1"/>
  <c r="L1581" i="1"/>
  <c r="O1578" i="1" a="1"/>
  <c r="O1578" i="1"/>
  <c r="M1578" i="1" a="1"/>
  <c r="M1578" i="1"/>
  <c r="K1581" i="1" a="1"/>
  <c r="K1581" i="1" s="1"/>
  <c r="L1578" i="1" a="1"/>
  <c r="L1578" i="1" s="1"/>
  <c r="H1581" i="1" a="1"/>
  <c r="H1581" i="1"/>
  <c r="J1581" i="1" a="1"/>
  <c r="J1581" i="1"/>
  <c r="K1578" i="1" a="1"/>
  <c r="K1578" i="1"/>
  <c r="I1577" i="1" a="1"/>
  <c r="I1577" i="1" s="1"/>
  <c r="G1577" i="1" a="1"/>
  <c r="G1577" i="1" s="1"/>
  <c r="Q1576" i="1" a="1"/>
  <c r="Q1576" i="1" s="1"/>
  <c r="K1576" i="1" a="1"/>
  <c r="K1576" i="1"/>
  <c r="I1580" i="1" a="1"/>
  <c r="I1580" i="1" s="1"/>
  <c r="I1581" i="1" a="1"/>
  <c r="I1581" i="1" s="1"/>
  <c r="G1581" i="1" a="1"/>
  <c r="G1581" i="1" s="1"/>
  <c r="Q1580" i="1" a="1"/>
  <c r="Q1580" i="1" s="1"/>
  <c r="P1580" i="1" a="1"/>
  <c r="P1580" i="1"/>
  <c r="K1580" i="1" a="1"/>
  <c r="K1580" i="1" s="1"/>
  <c r="H1578" i="1" a="1"/>
  <c r="H1578" i="1"/>
  <c r="K1577" i="1" a="1"/>
  <c r="K1577" i="1" s="1"/>
  <c r="N1579" i="1" a="1"/>
  <c r="N1579" i="1"/>
  <c r="Q1578" i="1" a="1"/>
  <c r="Q1578" i="1" s="1"/>
  <c r="P1577" i="1" a="1"/>
  <c r="P1577" i="1"/>
  <c r="H1577" i="1" a="1"/>
  <c r="H1577" i="1" s="1"/>
  <c r="F1580" i="1" a="1"/>
  <c r="F1580" i="1" s="1"/>
  <c r="J1578" i="1" a="1"/>
  <c r="J1578" i="1"/>
  <c r="Q1577" i="1" a="1"/>
  <c r="Q1577" i="1"/>
  <c r="N1577" i="1" a="1"/>
  <c r="N1577" i="1" s="1"/>
  <c r="O1576" i="1" a="1"/>
  <c r="O1576" i="1" s="1"/>
  <c r="L1580" i="1" a="1"/>
  <c r="L1580" i="1"/>
  <c r="H1580" i="1" a="1"/>
  <c r="H1580" i="1" s="1"/>
  <c r="Q1579" i="1" a="1"/>
  <c r="Q1579" i="1" s="1"/>
  <c r="O1577" i="1" a="1"/>
  <c r="O1577" i="1" s="1"/>
  <c r="O1580" i="1" a="1"/>
  <c r="O1580" i="1"/>
  <c r="N1580" i="1" a="1"/>
  <c r="N1580" i="1"/>
  <c r="M1580" i="1" a="1"/>
  <c r="M1580" i="1" s="1"/>
  <c r="J1580" i="1" a="1"/>
  <c r="J1580" i="1" s="1"/>
  <c r="G1580" i="1" a="1"/>
  <c r="G1580" i="1" s="1"/>
  <c r="O1579" i="1" a="1"/>
  <c r="O1579" i="1" s="1"/>
  <c r="G1578" i="1" a="1"/>
  <c r="G1578" i="1"/>
  <c r="J1576" i="1" a="1"/>
  <c r="J1576" i="1"/>
  <c r="L1577" i="1" a="1"/>
  <c r="L1577" i="1" s="1"/>
  <c r="P1576" i="1" a="1"/>
  <c r="P1576" i="1"/>
  <c r="M1577" i="1" a="1"/>
  <c r="M1577" i="1"/>
  <c r="M1579" i="1" a="1"/>
  <c r="M1579" i="1"/>
  <c r="L1579" i="1" a="1"/>
  <c r="L1579" i="1"/>
  <c r="I1579" i="1" a="1"/>
  <c r="I1579" i="1" s="1"/>
  <c r="H1579" i="1" a="1"/>
  <c r="H1579" i="1" s="1"/>
  <c r="F1579" i="1" a="1"/>
  <c r="F1579" i="1" s="1"/>
  <c r="I1576" i="1" a="1"/>
  <c r="I1576" i="1"/>
  <c r="J1577" i="1" a="1"/>
  <c r="J1577" i="1" s="1"/>
  <c r="N1576" i="1" a="1"/>
  <c r="N1576" i="1" s="1"/>
  <c r="P1578" i="1" a="1"/>
  <c r="P1578" i="1" s="1"/>
  <c r="I1578" i="1" a="1"/>
  <c r="I1578" i="1" s="1"/>
  <c r="G1579" i="1" a="1"/>
  <c r="G1579" i="1"/>
  <c r="Q1566" i="1" a="1"/>
  <c r="Q1566" i="1" s="1"/>
  <c r="I1575" i="1" a="1"/>
  <c r="I1575" i="1"/>
  <c r="G1566" i="1" a="1"/>
  <c r="G1566" i="1" s="1"/>
  <c r="N1574" i="1" a="1"/>
  <c r="N1574" i="1"/>
  <c r="O1574" i="1" a="1"/>
  <c r="O1574" i="1"/>
  <c r="P1574" i="1" a="1"/>
  <c r="P1574" i="1"/>
  <c r="K1574" i="1" a="1"/>
  <c r="K1574" i="1" s="1"/>
  <c r="F1574" i="1" a="1"/>
  <c r="F1574" i="1"/>
  <c r="J1566" i="1" a="1"/>
  <c r="J1566" i="1"/>
  <c r="L1566" i="1" a="1"/>
  <c r="L1566" i="1" s="1"/>
  <c r="H1576" i="1" a="1"/>
  <c r="H1576" i="1" s="1"/>
  <c r="H1575" i="1" a="1"/>
  <c r="H1575" i="1" s="1"/>
  <c r="I1572" i="1" a="1"/>
  <c r="I1572" i="1" s="1"/>
  <c r="J1572" i="1" a="1"/>
  <c r="J1572" i="1"/>
  <c r="Q1575" i="1" a="1"/>
  <c r="Q1575" i="1" s="1"/>
  <c r="O1572" i="1" a="1"/>
  <c r="O1572" i="1"/>
  <c r="M1566" i="1" a="1"/>
  <c r="M1566" i="1"/>
  <c r="K1566" i="1" a="1"/>
  <c r="K1566" i="1"/>
  <c r="L1574" i="1" a="1"/>
  <c r="L1574" i="1"/>
  <c r="F1566" i="1" a="1"/>
  <c r="F1566" i="1"/>
  <c r="G1576" i="1" a="1"/>
  <c r="G1576" i="1" s="1"/>
  <c r="F1576" i="1" a="1"/>
  <c r="F1576" i="1"/>
  <c r="J1575" i="1" a="1"/>
  <c r="J1575" i="1"/>
  <c r="F1575" i="1" a="1"/>
  <c r="F1575" i="1" s="1"/>
  <c r="G1574" i="1" a="1"/>
  <c r="G1574" i="1" s="1"/>
  <c r="M1574" i="1" a="1"/>
  <c r="M1574" i="1" s="1"/>
  <c r="Q1572" i="1" a="1"/>
  <c r="Q1572" i="1" s="1"/>
  <c r="I1566" i="1" a="1"/>
  <c r="I1566" i="1" s="1"/>
  <c r="G1572" i="1" a="1"/>
  <c r="G1572" i="1" s="1"/>
  <c r="L1575" i="1" a="1"/>
  <c r="L1575" i="1" s="1"/>
  <c r="P1575" i="1" a="1"/>
  <c r="P1575" i="1"/>
  <c r="O1575" i="1" a="1"/>
  <c r="O1575" i="1" s="1"/>
  <c r="K1575" i="1" a="1"/>
  <c r="K1575" i="1"/>
  <c r="J1574" i="1" a="1"/>
  <c r="J1574" i="1"/>
  <c r="H1574" i="1" a="1"/>
  <c r="H1574" i="1"/>
  <c r="P1572" i="1" a="1"/>
  <c r="P1572" i="1" s="1"/>
  <c r="N1572" i="1" a="1"/>
  <c r="N1572" i="1" s="1"/>
  <c r="O1566" i="1" a="1"/>
  <c r="O1566" i="1"/>
  <c r="M1572" i="1" a="1"/>
  <c r="M1572" i="1" s="1"/>
  <c r="F1572" i="1" a="1"/>
  <c r="F1572" i="1" s="1"/>
  <c r="P1566" i="1" a="1"/>
  <c r="P1566" i="1"/>
  <c r="N1566" i="1" a="1"/>
  <c r="N1566" i="1" s="1"/>
  <c r="K1572" i="1" a="1"/>
  <c r="K1572" i="1" s="1"/>
  <c r="H1572" i="1" a="1"/>
  <c r="H1572" i="1" s="1"/>
  <c r="N1575" i="1" a="1"/>
  <c r="N1575" i="1"/>
  <c r="L1572" i="1" a="1"/>
  <c r="L1572" i="1" s="1"/>
  <c r="M1575" i="1" a="1"/>
  <c r="M1575" i="1"/>
  <c r="Q1574" i="1" a="1"/>
  <c r="Q1574" i="1" s="1"/>
  <c r="G1575" i="1" a="1"/>
  <c r="G1575" i="1" s="1"/>
  <c r="H1566" i="1" a="1"/>
  <c r="H1566" i="1"/>
  <c r="I1574" i="1" a="1"/>
  <c r="I1574" i="1" s="1"/>
  <c r="P1557" i="1" a="1"/>
  <c r="P1557" i="1"/>
  <c r="G1564" i="1" a="1"/>
  <c r="G1564" i="1" s="1"/>
  <c r="I1564" i="1" a="1"/>
  <c r="I1564" i="1" s="1"/>
  <c r="M1557" i="1" a="1"/>
  <c r="M1557" i="1" s="1"/>
  <c r="Q1565" i="1" a="1"/>
  <c r="Q1565" i="1"/>
  <c r="G1558" i="1" a="1"/>
  <c r="G1558" i="1" s="1"/>
  <c r="P1565" i="1" a="1"/>
  <c r="P1565" i="1"/>
  <c r="P1558" i="1" a="1"/>
  <c r="P1558" i="1"/>
  <c r="F1558" i="1" a="1"/>
  <c r="F1558" i="1" s="1"/>
  <c r="O1565" i="1" a="1"/>
  <c r="O1565" i="1" s="1"/>
  <c r="Q1557" i="1" a="1"/>
  <c r="Q1557" i="1"/>
  <c r="K1564" i="1" a="1"/>
  <c r="K1564" i="1"/>
  <c r="N1565" i="1" a="1"/>
  <c r="N1565" i="1"/>
  <c r="O1564" i="1" a="1"/>
  <c r="O1564" i="1" s="1"/>
  <c r="M1558" i="1" a="1"/>
  <c r="M1558" i="1"/>
  <c r="L1558" i="1" a="1"/>
  <c r="L1558" i="1" s="1"/>
  <c r="J1564" i="1" a="1"/>
  <c r="J1564" i="1" s="1"/>
  <c r="H1564" i="1" a="1"/>
  <c r="H1564" i="1" s="1"/>
  <c r="J1558" i="1" a="1"/>
  <c r="J1558" i="1"/>
  <c r="L1564" i="1" a="1"/>
  <c r="L1564" i="1" s="1"/>
  <c r="M1565" i="1" a="1"/>
  <c r="M1565" i="1"/>
  <c r="J1565" i="1" a="1"/>
  <c r="J1565" i="1"/>
  <c r="P1564" i="1" a="1"/>
  <c r="P1564" i="1" s="1"/>
  <c r="N1557" i="1" a="1"/>
  <c r="N1557" i="1" s="1"/>
  <c r="L1565" i="1" a="1"/>
  <c r="L1565" i="1"/>
  <c r="K1565" i="1" a="1"/>
  <c r="K1565" i="1" s="1"/>
  <c r="G1565" i="1" a="1"/>
  <c r="G1565" i="1"/>
  <c r="I1565" i="1" a="1"/>
  <c r="I1565" i="1" s="1"/>
  <c r="N1558" i="1" a="1"/>
  <c r="N1558" i="1"/>
  <c r="Q1558" i="1" a="1"/>
  <c r="Q1558" i="1" s="1"/>
  <c r="H1565" i="1" a="1"/>
  <c r="H1565" i="1" s="1"/>
  <c r="F1565" i="1" a="1"/>
  <c r="F1565" i="1"/>
  <c r="O1558" i="1" a="1"/>
  <c r="O1558" i="1"/>
  <c r="I1558" i="1" a="1"/>
  <c r="I1558" i="1" s="1"/>
  <c r="H1558" i="1" a="1"/>
  <c r="H1558" i="1"/>
  <c r="M1564" i="1" a="1"/>
  <c r="M1564" i="1" s="1"/>
  <c r="Q1564" i="1" a="1"/>
  <c r="Q1564" i="1"/>
  <c r="K1558" i="1" a="1"/>
  <c r="K1558" i="1"/>
  <c r="O1557" i="1" a="1"/>
  <c r="O1557" i="1"/>
  <c r="N1564" i="1" a="1"/>
  <c r="N1564" i="1" s="1"/>
  <c r="F1564" i="1" a="1"/>
  <c r="F1564" i="1"/>
  <c r="F1551" i="1" a="1"/>
  <c r="F1551" i="1"/>
  <c r="H1557" i="1" a="1"/>
  <c r="H1557" i="1"/>
  <c r="I1548" i="1" a="1"/>
  <c r="I1548" i="1" s="1"/>
  <c r="I1549" i="1" a="1"/>
  <c r="I1549" i="1" s="1"/>
  <c r="P1548" i="1" a="1"/>
  <c r="P1548" i="1"/>
  <c r="P1551" i="1" a="1"/>
  <c r="P1551" i="1" s="1"/>
  <c r="M1551" i="1" a="1"/>
  <c r="M1551" i="1" s="1"/>
  <c r="I1551" i="1" a="1"/>
  <c r="I1551" i="1"/>
  <c r="J1548" i="1" a="1"/>
  <c r="J1548" i="1"/>
  <c r="Q1548" i="1" a="1"/>
  <c r="Q1548" i="1" s="1"/>
  <c r="J1557" i="1" a="1"/>
  <c r="J1557" i="1" s="1"/>
  <c r="G1551" i="1" a="1"/>
  <c r="G1551" i="1"/>
  <c r="O1551" i="1" a="1"/>
  <c r="O1551" i="1" s="1"/>
  <c r="M1548" i="1" a="1"/>
  <c r="M1548" i="1" s="1"/>
  <c r="I1557" i="1" a="1"/>
  <c r="I1557" i="1"/>
  <c r="F1557" i="1" a="1"/>
  <c r="F1557" i="1" s="1"/>
  <c r="N1548" i="1" a="1"/>
  <c r="N1548" i="1" s="1"/>
  <c r="G1549" i="1" a="1"/>
  <c r="G1549" i="1" s="1"/>
  <c r="Q1549" i="1" a="1"/>
  <c r="Q1549" i="1" s="1"/>
  <c r="K1548" i="1" a="1"/>
  <c r="K1548" i="1"/>
  <c r="K1551" i="1" a="1"/>
  <c r="K1551" i="1" s="1"/>
  <c r="N1549" i="1" a="1"/>
  <c r="N1549" i="1"/>
  <c r="K1549" i="1" a="1"/>
  <c r="K1549" i="1" s="1"/>
  <c r="Q1551" i="1" a="1"/>
  <c r="Q1551" i="1"/>
  <c r="M1549" i="1" a="1"/>
  <c r="M1549" i="1"/>
  <c r="O1548" i="1" a="1"/>
  <c r="O1548" i="1" s="1"/>
  <c r="H1549" i="1" a="1"/>
  <c r="H1549" i="1" s="1"/>
  <c r="N1551" i="1" a="1"/>
  <c r="N1551" i="1"/>
  <c r="L1548" i="1" a="1"/>
  <c r="L1548" i="1" s="1"/>
  <c r="G1557" i="1" a="1"/>
  <c r="G1557" i="1" s="1"/>
  <c r="L1549" i="1" a="1"/>
  <c r="L1549" i="1" s="1"/>
  <c r="H1551" i="1" a="1"/>
  <c r="H1551" i="1" s="1"/>
  <c r="L1551" i="1" a="1"/>
  <c r="L1551" i="1"/>
  <c r="F1549" i="1" a="1"/>
  <c r="F1549" i="1"/>
  <c r="J1551" i="1" a="1"/>
  <c r="J1551" i="1" s="1"/>
  <c r="O1549" i="1" a="1"/>
  <c r="O1549" i="1"/>
  <c r="J1549" i="1" a="1"/>
  <c r="J1549" i="1" s="1"/>
  <c r="L1557" i="1" a="1"/>
  <c r="L1557" i="1"/>
  <c r="K1557" i="1" a="1"/>
  <c r="K1557" i="1" s="1"/>
  <c r="P1549" i="1" a="1"/>
  <c r="P1549" i="1" s="1"/>
  <c r="N1530" i="1" a="1"/>
  <c r="N1530" i="1"/>
  <c r="P1529" i="1" a="1"/>
  <c r="P1529" i="1" s="1"/>
  <c r="I1530" i="1" a="1"/>
  <c r="I1530" i="1"/>
  <c r="H1548" i="1" a="1"/>
  <c r="H1548" i="1"/>
  <c r="G1548" i="1" a="1"/>
  <c r="G1548" i="1" s="1"/>
  <c r="F1548" i="1" a="1"/>
  <c r="F1548" i="1" s="1"/>
  <c r="O1529" i="1" a="1"/>
  <c r="O1529" i="1"/>
  <c r="J1530" i="1" a="1"/>
  <c r="J1530" i="1" s="1"/>
  <c r="Q1530" i="1" a="1"/>
  <c r="Q1530" i="1" s="1"/>
  <c r="H1530" i="1" a="1"/>
  <c r="H1530" i="1" s="1"/>
  <c r="Q1531" i="1" a="1"/>
  <c r="Q1531" i="1" s="1"/>
  <c r="O1530" i="1" a="1"/>
  <c r="O1530" i="1"/>
  <c r="H1531" i="1" a="1"/>
  <c r="H1531" i="1" s="1"/>
  <c r="Q1529" i="1" a="1"/>
  <c r="Q1529" i="1"/>
  <c r="N1531" i="1" a="1"/>
  <c r="N1531" i="1" s="1"/>
  <c r="G1531" i="1" a="1"/>
  <c r="G1531" i="1" s="1"/>
  <c r="G1530" i="1" a="1"/>
  <c r="G1530" i="1"/>
  <c r="M1529" i="1" a="1"/>
  <c r="M1529" i="1" s="1"/>
  <c r="P1531" i="1" a="1"/>
  <c r="P1531" i="1" s="1"/>
  <c r="O1531" i="1" a="1"/>
  <c r="O1531" i="1" s="1"/>
  <c r="N1529" i="1" a="1"/>
  <c r="N1529" i="1" s="1"/>
  <c r="F1530" i="1" a="1"/>
  <c r="F1530" i="1" s="1"/>
  <c r="I1531" i="1" a="1"/>
  <c r="I1531" i="1" s="1"/>
  <c r="M1530" i="1" a="1"/>
  <c r="M1530" i="1" s="1"/>
  <c r="F1531" i="1" a="1"/>
  <c r="F1531" i="1" s="1"/>
  <c r="K1530" i="1" a="1"/>
  <c r="K1530" i="1"/>
  <c r="J1531" i="1" a="1"/>
  <c r="J1531" i="1" s="1"/>
  <c r="L1531" i="1" a="1"/>
  <c r="L1531" i="1" s="1"/>
  <c r="P1530" i="1" a="1"/>
  <c r="P1530" i="1"/>
  <c r="L1530" i="1" a="1"/>
  <c r="L1530" i="1"/>
  <c r="L1529" i="1" a="1"/>
  <c r="L1529" i="1"/>
  <c r="M1531" i="1" a="1"/>
  <c r="M1531" i="1" s="1"/>
  <c r="K1531" i="1" a="1"/>
  <c r="K1531" i="1" s="1"/>
  <c r="K1527" i="1" a="1"/>
  <c r="K1527" i="1" s="1"/>
  <c r="G1529" i="1" a="1"/>
  <c r="G1529" i="1"/>
  <c r="F1529" i="1" a="1"/>
  <c r="F1529" i="1"/>
  <c r="Q1528" i="1" a="1"/>
  <c r="Q1528" i="1" s="1"/>
  <c r="J1526" i="1" a="1"/>
  <c r="J1526" i="1" s="1"/>
  <c r="P1528" i="1" a="1"/>
  <c r="P1528" i="1" s="1"/>
  <c r="O1528" i="1" a="1"/>
  <c r="O1528" i="1"/>
  <c r="N1528" i="1" a="1"/>
  <c r="N1528" i="1" s="1"/>
  <c r="L1524" i="1" a="1"/>
  <c r="L1524" i="1" s="1"/>
  <c r="G1528" i="1" a="1"/>
  <c r="G1528" i="1"/>
  <c r="M1527" i="1" a="1"/>
  <c r="M1527" i="1" s="1"/>
  <c r="P1526" i="1" a="1"/>
  <c r="P1526" i="1"/>
  <c r="O1526" i="1" a="1"/>
  <c r="O1526" i="1"/>
  <c r="Q1524" i="1" a="1"/>
  <c r="Q1524" i="1" s="1"/>
  <c r="M1528" i="1" a="1"/>
  <c r="M1528" i="1" s="1"/>
  <c r="P1524" i="1" a="1"/>
  <c r="P1524" i="1" s="1"/>
  <c r="L1528" i="1" a="1"/>
  <c r="L1528" i="1"/>
  <c r="G1527" i="1" a="1"/>
  <c r="G1527" i="1" s="1"/>
  <c r="J1525" i="1" a="1"/>
  <c r="J1525" i="1"/>
  <c r="I1524" i="1" a="1"/>
  <c r="I1524" i="1" s="1"/>
  <c r="K1524" i="1" a="1"/>
  <c r="K1524" i="1"/>
  <c r="J1524" i="1" a="1"/>
  <c r="J1524" i="1" s="1"/>
  <c r="K1528" i="1" a="1"/>
  <c r="K1528" i="1"/>
  <c r="L1526" i="1" a="1"/>
  <c r="L1526" i="1" s="1"/>
  <c r="O1525" i="1" a="1"/>
  <c r="O1525" i="1" s="1"/>
  <c r="H1526" i="1" a="1"/>
  <c r="H1526" i="1"/>
  <c r="F1528" i="1" a="1"/>
  <c r="F1528" i="1" s="1"/>
  <c r="L1525" i="1" a="1"/>
  <c r="L1525" i="1" s="1"/>
  <c r="O1527" i="1" a="1"/>
  <c r="O1527" i="1" s="1"/>
  <c r="L1527" i="1" a="1"/>
  <c r="L1527" i="1" s="1"/>
  <c r="Q1525" i="1" a="1"/>
  <c r="Q1525" i="1"/>
  <c r="N1526" i="1" a="1"/>
  <c r="N1526" i="1" s="1"/>
  <c r="K1526" i="1" a="1"/>
  <c r="K1526" i="1" s="1"/>
  <c r="J1528" i="1" a="1"/>
  <c r="J1528" i="1"/>
  <c r="I1528" i="1" a="1"/>
  <c r="I1528" i="1"/>
  <c r="I1527" i="1" a="1"/>
  <c r="I1527" i="1" s="1"/>
  <c r="F1527" i="1" a="1"/>
  <c r="F1527" i="1"/>
  <c r="M1526" i="1" a="1"/>
  <c r="M1526" i="1"/>
  <c r="H1525" i="1" a="1"/>
  <c r="H1525" i="1" s="1"/>
  <c r="N1524" i="1" a="1"/>
  <c r="N1524" i="1"/>
  <c r="M1524" i="1" a="1"/>
  <c r="M1524" i="1" s="1"/>
  <c r="N1525" i="1" a="1"/>
  <c r="N1525" i="1" s="1"/>
  <c r="H1528" i="1" a="1"/>
  <c r="H1528" i="1" s="1"/>
  <c r="F1526" i="1" a="1"/>
  <c r="F1526" i="1" s="1"/>
  <c r="Q1526" i="1" a="1"/>
  <c r="Q1526" i="1"/>
  <c r="G1526" i="1" a="1"/>
  <c r="G1526" i="1" s="1"/>
  <c r="M1525" i="1" a="1"/>
  <c r="M1525" i="1"/>
  <c r="I1525" i="1" a="1"/>
  <c r="I1525" i="1" s="1"/>
  <c r="O1524" i="1" a="1"/>
  <c r="O1524" i="1" s="1"/>
  <c r="H1524" i="1" a="1"/>
  <c r="H1524" i="1"/>
  <c r="N1527" i="1" a="1"/>
  <c r="N1527" i="1" s="1"/>
  <c r="K1529" i="1" a="1"/>
  <c r="K1529" i="1"/>
  <c r="F1525" i="1" a="1"/>
  <c r="F1525" i="1" s="1"/>
  <c r="J1529" i="1" a="1"/>
  <c r="J1529" i="1"/>
  <c r="Q1527" i="1" a="1"/>
  <c r="Q1527" i="1"/>
  <c r="H1527" i="1" a="1"/>
  <c r="H1527" i="1" s="1"/>
  <c r="I1526" i="1" a="1"/>
  <c r="I1526" i="1" s="1"/>
  <c r="I1529" i="1" a="1"/>
  <c r="I1529" i="1" s="1"/>
  <c r="G1525" i="1" a="1"/>
  <c r="G1525" i="1"/>
  <c r="H1529" i="1" a="1"/>
  <c r="H1529" i="1" s="1"/>
  <c r="J1527" i="1" a="1"/>
  <c r="J1527" i="1" s="1"/>
  <c r="P1527" i="1" a="1"/>
  <c r="P1527" i="1"/>
  <c r="P1525" i="1" a="1"/>
  <c r="P1525" i="1" s="1"/>
  <c r="K1525" i="1" a="1"/>
  <c r="K1525" i="1"/>
  <c r="J1519" i="1" a="1"/>
  <c r="J1519" i="1" s="1"/>
  <c r="P1523" i="1" a="1"/>
  <c r="P1523" i="1"/>
  <c r="I1523" i="1" a="1"/>
  <c r="I1523" i="1" s="1"/>
  <c r="P1521" i="1" a="1"/>
  <c r="P1521" i="1"/>
  <c r="N1520" i="1" a="1"/>
  <c r="N1520" i="1"/>
  <c r="H1523" i="1" a="1"/>
  <c r="H1523" i="1" s="1"/>
  <c r="G1523" i="1" a="1"/>
  <c r="G1523" i="1" s="1"/>
  <c r="Q1522" i="1" a="1"/>
  <c r="Q1522" i="1" s="1"/>
  <c r="M1522" i="1" a="1"/>
  <c r="M1522" i="1"/>
  <c r="K1520" i="1" a="1"/>
  <c r="K1520" i="1" s="1"/>
  <c r="L1522" i="1" a="1"/>
  <c r="L1522" i="1" s="1"/>
  <c r="I1522" i="1" a="1"/>
  <c r="I1522" i="1" s="1"/>
  <c r="K1521" i="1" a="1"/>
  <c r="K1521" i="1" s="1"/>
  <c r="F1521" i="1" a="1"/>
  <c r="F1521" i="1"/>
  <c r="I1521" i="1" a="1"/>
  <c r="I1521" i="1" s="1"/>
  <c r="J1521" i="1" a="1"/>
  <c r="J1521" i="1"/>
  <c r="N1519" i="1" a="1"/>
  <c r="N1519" i="1" s="1"/>
  <c r="M1521" i="1" a="1"/>
  <c r="M1521" i="1" s="1"/>
  <c r="P1520" i="1" a="1"/>
  <c r="P1520" i="1"/>
  <c r="Q1519" i="1" a="1"/>
  <c r="Q1519" i="1" s="1"/>
  <c r="H1522" i="1" a="1"/>
  <c r="H1522" i="1" s="1"/>
  <c r="J1520" i="1" a="1"/>
  <c r="J1520" i="1"/>
  <c r="I1519" i="1" a="1"/>
  <c r="I1519" i="1" s="1"/>
  <c r="H1521" i="1" a="1"/>
  <c r="H1521" i="1" s="1"/>
  <c r="M1519" i="1" a="1"/>
  <c r="M1519" i="1"/>
  <c r="L1521" i="1" a="1"/>
  <c r="L1521" i="1" s="1"/>
  <c r="G1521" i="1" a="1"/>
  <c r="G1521" i="1" s="1"/>
  <c r="F1522" i="1" a="1"/>
  <c r="F1522" i="1" s="1"/>
  <c r="M1520" i="1" a="1"/>
  <c r="M1520" i="1" s="1"/>
  <c r="O1523" i="1" a="1"/>
  <c r="O1523" i="1"/>
  <c r="J1523" i="1" a="1"/>
  <c r="J1523" i="1" s="1"/>
  <c r="Q1521" i="1" a="1"/>
  <c r="Q1521" i="1" s="1"/>
  <c r="O1522" i="1" a="1"/>
  <c r="O1522" i="1" s="1"/>
  <c r="I1520" i="1" a="1"/>
  <c r="I1520" i="1" s="1"/>
  <c r="N1522" i="1" a="1"/>
  <c r="N1522" i="1" s="1"/>
  <c r="G1522" i="1" a="1"/>
  <c r="G1522" i="1"/>
  <c r="G1519" i="1" a="1"/>
  <c r="G1519" i="1"/>
  <c r="K1519" i="1" a="1"/>
  <c r="K1519" i="1" s="1"/>
  <c r="O1519" i="1" a="1"/>
  <c r="O1519" i="1" s="1"/>
  <c r="F1520" i="1" a="1"/>
  <c r="F1520" i="1"/>
  <c r="O1521" i="1" a="1"/>
  <c r="O1521" i="1"/>
  <c r="K1523" i="1" a="1"/>
  <c r="K1523" i="1"/>
  <c r="K1522" i="1" a="1"/>
  <c r="K1522" i="1" s="1"/>
  <c r="N1521" i="1" a="1"/>
  <c r="N1521" i="1" s="1"/>
  <c r="H1519" i="1" a="1"/>
  <c r="H1519" i="1" s="1"/>
  <c r="Q1520" i="1" a="1"/>
  <c r="Q1520" i="1"/>
  <c r="L1519" i="1" a="1"/>
  <c r="L1519" i="1"/>
  <c r="P1519" i="1" a="1"/>
  <c r="P1519" i="1" s="1"/>
  <c r="P1522" i="1" a="1"/>
  <c r="P1522" i="1" s="1"/>
  <c r="G1524" i="1" a="1"/>
  <c r="G1524" i="1" s="1"/>
  <c r="F1524" i="1" a="1"/>
  <c r="F1524" i="1"/>
  <c r="L1523" i="1" a="1"/>
  <c r="L1523" i="1" s="1"/>
  <c r="G1520" i="1" a="1"/>
  <c r="G1520" i="1"/>
  <c r="M1523" i="1" a="1"/>
  <c r="M1523" i="1" s="1"/>
  <c r="F1523" i="1" a="1"/>
  <c r="F1523" i="1" s="1"/>
  <c r="H1520" i="1" a="1"/>
  <c r="H1520" i="1"/>
  <c r="Q1523" i="1" a="1"/>
  <c r="Q1523" i="1" s="1"/>
  <c r="N1523" i="1" a="1"/>
  <c r="N1523" i="1" s="1"/>
  <c r="J1522" i="1" a="1"/>
  <c r="J1522" i="1"/>
  <c r="O1520" i="1" a="1"/>
  <c r="O1520" i="1"/>
  <c r="L1520" i="1" a="1"/>
  <c r="L1520" i="1" s="1"/>
  <c r="L1515" i="1" a="1"/>
  <c r="L1515" i="1" s="1"/>
  <c r="Q1515" i="1" a="1"/>
  <c r="Q1515" i="1" s="1"/>
  <c r="M1514" i="1" a="1"/>
  <c r="M1514" i="1"/>
  <c r="L1513" i="1" a="1"/>
  <c r="L1513" i="1"/>
  <c r="J1514" i="1" a="1"/>
  <c r="J1514" i="1" s="1"/>
  <c r="F1515" i="1" a="1"/>
  <c r="F1515" i="1"/>
  <c r="N1513" i="1" a="1"/>
  <c r="N1513" i="1" s="1"/>
  <c r="Q1513" i="1" a="1"/>
  <c r="Q1513" i="1" s="1"/>
  <c r="O1513" i="1" a="1"/>
  <c r="O1513" i="1" s="1"/>
  <c r="O1514" i="1" a="1"/>
  <c r="O1514" i="1"/>
  <c r="H1514" i="1" a="1"/>
  <c r="H1514" i="1" s="1"/>
  <c r="P1516" i="1" a="1"/>
  <c r="P1516" i="1"/>
  <c r="Q1514" i="1" a="1"/>
  <c r="Q1514" i="1"/>
  <c r="G1514" i="1" a="1"/>
  <c r="G1514" i="1"/>
  <c r="M1515" i="1" a="1"/>
  <c r="M1515" i="1" s="1"/>
  <c r="J1516" i="1" a="1"/>
  <c r="J1516" i="1" s="1"/>
  <c r="G1515" i="1" a="1"/>
  <c r="G1515" i="1" s="1"/>
  <c r="I1514" i="1" a="1"/>
  <c r="I1514" i="1"/>
  <c r="M1513" i="1" a="1"/>
  <c r="M1513" i="1" s="1"/>
  <c r="N1514" i="1" a="1"/>
  <c r="N1514" i="1"/>
  <c r="G1513" i="1" a="1"/>
  <c r="G1513" i="1" s="1"/>
  <c r="M1516" i="1" a="1"/>
  <c r="M1516" i="1" s="1"/>
  <c r="F1519" i="1" a="1"/>
  <c r="F1519" i="1"/>
  <c r="I1517" i="1" a="1"/>
  <c r="I1517" i="1"/>
  <c r="O1516" i="1" a="1"/>
  <c r="O1516" i="1" s="1"/>
  <c r="K1515" i="1" a="1"/>
  <c r="K1515" i="1" s="1"/>
  <c r="I1513" i="1" a="1"/>
  <c r="I1513" i="1"/>
  <c r="L1516" i="1" a="1"/>
  <c r="L1516" i="1" s="1"/>
  <c r="G1517" i="1" a="1"/>
  <c r="G1517" i="1" s="1"/>
  <c r="J1513" i="1" a="1"/>
  <c r="J1513" i="1" s="1"/>
  <c r="K1517" i="1" a="1"/>
  <c r="K1517" i="1"/>
  <c r="Q1517" i="1" a="1"/>
  <c r="Q1517" i="1"/>
  <c r="P1517" i="1" a="1"/>
  <c r="P1517" i="1" s="1"/>
  <c r="F1517" i="1" a="1"/>
  <c r="F1517" i="1"/>
  <c r="N1516" i="1" a="1"/>
  <c r="N1516" i="1" s="1"/>
  <c r="K1514" i="1" a="1"/>
  <c r="K1514" i="1"/>
  <c r="F1516" i="1" a="1"/>
  <c r="F1516" i="1"/>
  <c r="P1515" i="1" a="1"/>
  <c r="P1515" i="1" s="1"/>
  <c r="O1517" i="1" a="1"/>
  <c r="O1517" i="1"/>
  <c r="Q1516" i="1" a="1"/>
  <c r="Q1516" i="1" s="1"/>
  <c r="N1517" i="1" a="1"/>
  <c r="N1517" i="1"/>
  <c r="M1517" i="1" a="1"/>
  <c r="M1517" i="1"/>
  <c r="L1517" i="1" a="1"/>
  <c r="L1517" i="1" s="1"/>
  <c r="H1515" i="1" a="1"/>
  <c r="H1515" i="1" s="1"/>
  <c r="H1513" i="1" a="1"/>
  <c r="H1513" i="1" s="1"/>
  <c r="I1515" i="1" a="1"/>
  <c r="I1515" i="1"/>
  <c r="G1516" i="1" a="1"/>
  <c r="G1516" i="1" s="1"/>
  <c r="P1513" i="1" a="1"/>
  <c r="P1513" i="1"/>
  <c r="J1517" i="1" a="1"/>
  <c r="J1517" i="1" s="1"/>
  <c r="K1516" i="1" a="1"/>
  <c r="K1516" i="1"/>
  <c r="I1516" i="1" a="1"/>
  <c r="I1516" i="1" s="1"/>
  <c r="F1514" i="1" a="1"/>
  <c r="F1514" i="1" s="1"/>
  <c r="J1515" i="1" a="1"/>
  <c r="J1515" i="1"/>
  <c r="O1515" i="1" a="1"/>
  <c r="O1515" i="1"/>
  <c r="L1514" i="1" a="1"/>
  <c r="L1514" i="1"/>
  <c r="N1515" i="1" a="1"/>
  <c r="N1515" i="1"/>
  <c r="P1514" i="1" a="1"/>
  <c r="P1514" i="1" s="1"/>
  <c r="K1513" i="1" a="1"/>
  <c r="K1513" i="1" s="1"/>
  <c r="H1517" i="1" a="1"/>
  <c r="H1517" i="1" s="1"/>
  <c r="H1516" i="1" a="1"/>
  <c r="H1516" i="1"/>
  <c r="M1507" i="1" a="1"/>
  <c r="M1507" i="1" s="1"/>
  <c r="H1507" i="1" a="1"/>
  <c r="H1507" i="1"/>
  <c r="M1506" i="1" a="1"/>
  <c r="M1506" i="1" s="1"/>
  <c r="N1505" i="1" a="1"/>
  <c r="N1505" i="1"/>
  <c r="P1506" i="1" a="1"/>
  <c r="P1506" i="1" s="1"/>
  <c r="G1507" i="1" a="1"/>
  <c r="G1507" i="1"/>
  <c r="Q1507" i="1" a="1"/>
  <c r="Q1507" i="1" s="1"/>
  <c r="K1507" i="1" a="1"/>
  <c r="K1507" i="1"/>
  <c r="L1506" i="1" a="1"/>
  <c r="L1506" i="1" s="1"/>
  <c r="Q1506" i="1" a="1"/>
  <c r="Q1506" i="1" s="1"/>
  <c r="O1505" i="1" a="1"/>
  <c r="O1505" i="1" s="1"/>
  <c r="P1507" i="1" a="1"/>
  <c r="P1507" i="1" s="1"/>
  <c r="P1505" i="1" a="1"/>
  <c r="P1505" i="1" s="1"/>
  <c r="O1507" i="1" a="1"/>
  <c r="O1507" i="1"/>
  <c r="N1507" i="1" a="1"/>
  <c r="N1507" i="1" s="1"/>
  <c r="L1505" i="1" a="1"/>
  <c r="L1505" i="1" s="1"/>
  <c r="J1505" i="1" a="1"/>
  <c r="J1505" i="1"/>
  <c r="G1506" i="1" a="1"/>
  <c r="G1506" i="1"/>
  <c r="M1505" i="1" a="1"/>
  <c r="M1505" i="1" s="1"/>
  <c r="I1506" i="1" a="1"/>
  <c r="I1506" i="1" s="1"/>
  <c r="I1505" i="1" a="1"/>
  <c r="I1505" i="1" s="1"/>
  <c r="K1505" i="1" a="1"/>
  <c r="K1505" i="1"/>
  <c r="N1506" i="1" a="1"/>
  <c r="N1506" i="1" s="1"/>
  <c r="F1506" i="1" a="1"/>
  <c r="F1506" i="1"/>
  <c r="F1513" i="1" a="1"/>
  <c r="F1513" i="1" s="1"/>
  <c r="J1506" i="1" a="1"/>
  <c r="J1506" i="1" s="1"/>
  <c r="Q1505" i="1" a="1"/>
  <c r="Q1505" i="1" s="1"/>
  <c r="L1507" i="1" a="1"/>
  <c r="L1507" i="1"/>
  <c r="H1506" i="1" a="1"/>
  <c r="H1506" i="1" s="1"/>
  <c r="K1506" i="1" a="1"/>
  <c r="K1506" i="1" s="1"/>
  <c r="J1507" i="1" a="1"/>
  <c r="J1507" i="1" s="1"/>
  <c r="I1507" i="1" a="1"/>
  <c r="I1507" i="1" s="1"/>
  <c r="F1507" i="1" a="1"/>
  <c r="F1507" i="1" s="1"/>
  <c r="O1506" i="1" a="1"/>
  <c r="O1506" i="1"/>
  <c r="O1502" i="1" a="1"/>
  <c r="O1502" i="1"/>
  <c r="I1502" i="1" a="1"/>
  <c r="I1502" i="1" s="1"/>
  <c r="J1500" i="1" a="1"/>
  <c r="J1500" i="1" s="1"/>
  <c r="P1499" i="1" a="1"/>
  <c r="P1499" i="1" s="1"/>
  <c r="F1504" i="1" a="1"/>
  <c r="F1504" i="1" s="1"/>
  <c r="G1500" i="1" a="1"/>
  <c r="G1500" i="1" s="1"/>
  <c r="P1504" i="1" a="1"/>
  <c r="P1504" i="1" s="1"/>
  <c r="M1504" i="1" a="1"/>
  <c r="M1504" i="1"/>
  <c r="J1504" i="1" a="1"/>
  <c r="J1504" i="1" s="1"/>
  <c r="H1504" i="1" a="1"/>
  <c r="H1504" i="1"/>
  <c r="M1502" i="1" a="1"/>
  <c r="M1502" i="1"/>
  <c r="I1501" i="1" a="1"/>
  <c r="I1501" i="1"/>
  <c r="H1500" i="1" a="1"/>
  <c r="H1500" i="1"/>
  <c r="O1500" i="1" a="1"/>
  <c r="O1500" i="1" s="1"/>
  <c r="Q1499" i="1" a="1"/>
  <c r="Q1499" i="1" s="1"/>
  <c r="O1499" i="1" a="1"/>
  <c r="O1499" i="1" s="1"/>
  <c r="G1502" i="1" a="1"/>
  <c r="G1502" i="1"/>
  <c r="Q1500" i="1" a="1"/>
  <c r="Q1500" i="1"/>
  <c r="F1502" i="1" a="1"/>
  <c r="F1502" i="1" s="1"/>
  <c r="O1501" i="1" a="1"/>
  <c r="O1501" i="1" s="1"/>
  <c r="M1499" i="1" a="1"/>
  <c r="M1499" i="1" s="1"/>
  <c r="H1505" i="1" a="1"/>
  <c r="H1505" i="1"/>
  <c r="G1505" i="1" a="1"/>
  <c r="G1505" i="1" s="1"/>
  <c r="F1505" i="1" a="1"/>
  <c r="F1505" i="1" s="1"/>
  <c r="H1502" i="1" a="1"/>
  <c r="H1502" i="1" s="1"/>
  <c r="K1502" i="1" a="1"/>
  <c r="K1502" i="1"/>
  <c r="L1501" i="1" a="1"/>
  <c r="L1501" i="1"/>
  <c r="P1500" i="1" a="1"/>
  <c r="P1500" i="1"/>
  <c r="O1504" i="1" a="1"/>
  <c r="O1504" i="1" s="1"/>
  <c r="G1501" i="1" a="1"/>
  <c r="G1501" i="1"/>
  <c r="P1502" i="1" a="1"/>
  <c r="P1502" i="1" s="1"/>
  <c r="H1501" i="1" a="1"/>
  <c r="H1501" i="1" s="1"/>
  <c r="J1501" i="1" a="1"/>
  <c r="J1501" i="1" s="1"/>
  <c r="Q1501" i="1" a="1"/>
  <c r="Q1501" i="1" s="1"/>
  <c r="L1500" i="1" a="1"/>
  <c r="L1500" i="1"/>
  <c r="I1500" i="1" a="1"/>
  <c r="I1500" i="1" s="1"/>
  <c r="J1499" i="1" a="1"/>
  <c r="J1499" i="1" s="1"/>
  <c r="K1499" i="1" a="1"/>
  <c r="K1499" i="1"/>
  <c r="L1499" i="1" a="1"/>
  <c r="L1499" i="1"/>
  <c r="N1504" i="1" a="1"/>
  <c r="N1504" i="1" s="1"/>
  <c r="L1504" i="1" a="1"/>
  <c r="L1504" i="1" s="1"/>
  <c r="M1500" i="1" a="1"/>
  <c r="M1500" i="1"/>
  <c r="L1502" i="1" a="1"/>
  <c r="L1502" i="1" s="1"/>
  <c r="P1501" i="1" a="1"/>
  <c r="P1501" i="1"/>
  <c r="I1504" i="1" a="1"/>
  <c r="I1504" i="1"/>
  <c r="K1501" i="1" a="1"/>
  <c r="K1501" i="1"/>
  <c r="G1504" i="1" a="1"/>
  <c r="G1504" i="1" s="1"/>
  <c r="K1500" i="1" a="1"/>
  <c r="K1500" i="1"/>
  <c r="Q1504" i="1" a="1"/>
  <c r="Q1504" i="1"/>
  <c r="K1504" i="1" a="1"/>
  <c r="K1504" i="1" s="1"/>
  <c r="Q1502" i="1" a="1"/>
  <c r="Q1502" i="1" s="1"/>
  <c r="N1502" i="1" a="1"/>
  <c r="N1502" i="1" s="1"/>
  <c r="N1501" i="1" a="1"/>
  <c r="N1501" i="1" s="1"/>
  <c r="F1500" i="1" a="1"/>
  <c r="F1500" i="1" s="1"/>
  <c r="M1501" i="1" a="1"/>
  <c r="M1501" i="1"/>
  <c r="F1501" i="1" a="1"/>
  <c r="F1501" i="1"/>
  <c r="N1500" i="1" a="1"/>
  <c r="N1500" i="1"/>
  <c r="N1499" i="1" a="1"/>
  <c r="N1499" i="1"/>
  <c r="J1502" i="1" a="1"/>
  <c r="J1502" i="1"/>
  <c r="L1494" i="1" a="1"/>
  <c r="L1494" i="1"/>
  <c r="N1487" i="1" a="1"/>
  <c r="N1487" i="1" s="1"/>
  <c r="I1492" i="1" a="1"/>
  <c r="I1492" i="1" s="1"/>
  <c r="G1499" i="1" a="1"/>
  <c r="G1499" i="1" s="1"/>
  <c r="G1492" i="1" a="1"/>
  <c r="G1492" i="1" s="1"/>
  <c r="P1494" i="1" a="1"/>
  <c r="P1494" i="1" s="1"/>
  <c r="Q1492" i="1" a="1"/>
  <c r="Q1492" i="1" s="1"/>
  <c r="N1494" i="1" a="1"/>
  <c r="N1494" i="1"/>
  <c r="O1487" i="1" a="1"/>
  <c r="O1487" i="1"/>
  <c r="J1487" i="1" a="1"/>
  <c r="J1487" i="1" s="1"/>
  <c r="H1487" i="1" a="1"/>
  <c r="H1487" i="1" s="1"/>
  <c r="M1487" i="1" a="1"/>
  <c r="M1487" i="1"/>
  <c r="N1492" i="1" a="1"/>
  <c r="N1492" i="1"/>
  <c r="K1487" i="1" a="1"/>
  <c r="K1487" i="1"/>
  <c r="P1487" i="1" a="1"/>
  <c r="P1487" i="1" s="1"/>
  <c r="J1494" i="1" a="1"/>
  <c r="J1494" i="1"/>
  <c r="F1494" i="1" a="1"/>
  <c r="F1494" i="1" s="1"/>
  <c r="F1492" i="1" a="1"/>
  <c r="F1492" i="1" s="1"/>
  <c r="I1487" i="1" a="1"/>
  <c r="I1487" i="1" s="1"/>
  <c r="K1494" i="1" a="1"/>
  <c r="K1494" i="1" s="1"/>
  <c r="P1492" i="1" a="1"/>
  <c r="P1492" i="1" s="1"/>
  <c r="O1492" i="1" a="1"/>
  <c r="O1492" i="1" s="1"/>
  <c r="L1492" i="1" a="1"/>
  <c r="L1492" i="1" s="1"/>
  <c r="J1492" i="1" a="1"/>
  <c r="J1492" i="1"/>
  <c r="F1487" i="1" a="1"/>
  <c r="F1487" i="1" s="1"/>
  <c r="M1494" i="1" a="1"/>
  <c r="M1494" i="1"/>
  <c r="O1494" i="1" a="1"/>
  <c r="O1494" i="1"/>
  <c r="H1492" i="1" a="1"/>
  <c r="H1492" i="1" s="1"/>
  <c r="I1494" i="1" a="1"/>
  <c r="I1494" i="1" s="1"/>
  <c r="I1499" i="1" a="1"/>
  <c r="I1499" i="1"/>
  <c r="L1487" i="1" a="1"/>
  <c r="L1487" i="1"/>
  <c r="M1492" i="1" a="1"/>
  <c r="M1492" i="1"/>
  <c r="K1492" i="1" a="1"/>
  <c r="K1492" i="1" s="1"/>
  <c r="Q1487" i="1" a="1"/>
  <c r="Q1487" i="1" s="1"/>
  <c r="H1499" i="1" a="1"/>
  <c r="H1499" i="1" s="1"/>
  <c r="Q1494" i="1" a="1"/>
  <c r="Q1494" i="1" s="1"/>
  <c r="H1494" i="1" a="1"/>
  <c r="H1494" i="1"/>
  <c r="F1499" i="1" a="1"/>
  <c r="F1499" i="1"/>
  <c r="G1494" i="1" a="1"/>
  <c r="G1494" i="1"/>
  <c r="G1487" i="1" a="1"/>
  <c r="G1487" i="1" s="1"/>
  <c r="F1485" i="1" a="1"/>
  <c r="F1485" i="1"/>
  <c r="J1485" i="1" a="1"/>
  <c r="J1485" i="1" s="1"/>
  <c r="Q1485" i="1" a="1"/>
  <c r="Q1485" i="1"/>
  <c r="M1485" i="1" a="1"/>
  <c r="M1485" i="1"/>
  <c r="P1485" i="1" a="1"/>
  <c r="P1485" i="1"/>
  <c r="O1485" i="1" a="1"/>
  <c r="O1485" i="1" s="1"/>
  <c r="N1485" i="1" a="1"/>
  <c r="N1485" i="1"/>
  <c r="L1485" i="1" a="1"/>
  <c r="L1485" i="1" s="1"/>
  <c r="K1485" i="1" a="1"/>
  <c r="K1485" i="1"/>
  <c r="I1485" i="1" a="1"/>
  <c r="I1485" i="1" s="1"/>
  <c r="H1485" i="1" a="1"/>
  <c r="H1485" i="1" s="1"/>
  <c r="G1485" i="1" a="1"/>
  <c r="G1485" i="1" s="1"/>
  <c r="O1458" i="1" a="1"/>
  <c r="O1458" i="1" s="1"/>
  <c r="M1456" i="1" a="1"/>
  <c r="M1456" i="1" s="1"/>
  <c r="N1458" i="1" a="1"/>
  <c r="N1458" i="1"/>
  <c r="M1457" i="1" a="1"/>
  <c r="M1457" i="1"/>
  <c r="O1456" i="1" a="1"/>
  <c r="O1456" i="1" s="1"/>
  <c r="N1454" i="1" a="1"/>
  <c r="N1454" i="1"/>
  <c r="H1458" i="1" a="1"/>
  <c r="H1458" i="1" s="1"/>
  <c r="K1458" i="1" a="1"/>
  <c r="K1458" i="1" s="1"/>
  <c r="I1458" i="1" a="1"/>
  <c r="I1458" i="1"/>
  <c r="J1456" i="1" a="1"/>
  <c r="J1456" i="1" s="1"/>
  <c r="Q1457" i="1" a="1"/>
  <c r="Q1457" i="1" s="1"/>
  <c r="G1457" i="1" a="1"/>
  <c r="G1457" i="1"/>
  <c r="G1455" i="1" a="1"/>
  <c r="G1455" i="1" s="1"/>
  <c r="P1454" i="1" a="1"/>
  <c r="P1454" i="1"/>
  <c r="F1457" i="1" a="1"/>
  <c r="F1457" i="1"/>
  <c r="F1456" i="1" a="1"/>
  <c r="F1456" i="1" s="1"/>
  <c r="O1455" i="1" a="1"/>
  <c r="O1455" i="1" s="1"/>
  <c r="Q1455" i="1" a="1"/>
  <c r="Q1455" i="1"/>
  <c r="K1456" i="1" a="1"/>
  <c r="K1456" i="1" s="1"/>
  <c r="I1456" i="1" a="1"/>
  <c r="I1456" i="1"/>
  <c r="Q1454" i="1" a="1"/>
  <c r="Q1454" i="1" s="1"/>
  <c r="H1454" i="1" a="1"/>
  <c r="H1454" i="1"/>
  <c r="K1455" i="1" a="1"/>
  <c r="K1455" i="1"/>
  <c r="H1457" i="1" a="1"/>
  <c r="H1457" i="1" s="1"/>
  <c r="P1458" i="1" a="1"/>
  <c r="P1458" i="1"/>
  <c r="N1457" i="1" a="1"/>
  <c r="N1457" i="1"/>
  <c r="M1458" i="1" a="1"/>
  <c r="M1458" i="1"/>
  <c r="L1458" i="1" a="1"/>
  <c r="L1458" i="1" s="1"/>
  <c r="F1455" i="1" a="1"/>
  <c r="F1455" i="1" s="1"/>
  <c r="G1458" i="1" a="1"/>
  <c r="G1458" i="1" s="1"/>
  <c r="P1456" i="1" a="1"/>
  <c r="P1456" i="1"/>
  <c r="H1456" i="1" a="1"/>
  <c r="H1456" i="1"/>
  <c r="M1455" i="1" a="1"/>
  <c r="M1455" i="1"/>
  <c r="J1455" i="1" a="1"/>
  <c r="J1455" i="1"/>
  <c r="L1455" i="1" a="1"/>
  <c r="L1455" i="1" s="1"/>
  <c r="I1457" i="1" a="1"/>
  <c r="I1457" i="1" s="1"/>
  <c r="N1456" i="1" a="1"/>
  <c r="N1456" i="1"/>
  <c r="N1455" i="1" a="1"/>
  <c r="N1455" i="1" s="1"/>
  <c r="I1454" i="1" a="1"/>
  <c r="I1454" i="1"/>
  <c r="H1455" i="1" a="1"/>
  <c r="H1455" i="1"/>
  <c r="G1456" i="1" a="1"/>
  <c r="G1456" i="1" s="1"/>
  <c r="K1454" i="1" a="1"/>
  <c r="K1454" i="1" s="1"/>
  <c r="M1454" i="1" a="1"/>
  <c r="M1454" i="1"/>
  <c r="P1457" i="1" a="1"/>
  <c r="P1457" i="1"/>
  <c r="Q1456" i="1" a="1"/>
  <c r="Q1456" i="1"/>
  <c r="F1458" i="1" a="1"/>
  <c r="F1458" i="1" s="1"/>
  <c r="L1456" i="1" a="1"/>
  <c r="L1456" i="1"/>
  <c r="L1454" i="1" a="1"/>
  <c r="L1454" i="1"/>
  <c r="L1457" i="1" a="1"/>
  <c r="L1457" i="1" s="1"/>
  <c r="J1457" i="1" a="1"/>
  <c r="J1457" i="1"/>
  <c r="I1455" i="1" a="1"/>
  <c r="I1455" i="1"/>
  <c r="J1454" i="1" a="1"/>
  <c r="J1454" i="1" s="1"/>
  <c r="Q1458" i="1" a="1"/>
  <c r="Q1458" i="1"/>
  <c r="P1455" i="1" a="1"/>
  <c r="P1455" i="1" s="1"/>
  <c r="J1458" i="1" a="1"/>
  <c r="J1458" i="1" s="1"/>
  <c r="O1457" i="1" a="1"/>
  <c r="O1457" i="1"/>
  <c r="K1457" i="1" a="1"/>
  <c r="K1457" i="1" s="1"/>
  <c r="O1454" i="1" a="1"/>
  <c r="O1454" i="1" s="1"/>
  <c r="O1452" i="1" a="1"/>
  <c r="O1452" i="1"/>
  <c r="J1449" i="1" a="1"/>
  <c r="J1449" i="1"/>
  <c r="M1451" i="1" a="1"/>
  <c r="M1451" i="1"/>
  <c r="H1451" i="1" a="1"/>
  <c r="H1451" i="1"/>
  <c r="K1449" i="1" a="1"/>
  <c r="K1449" i="1" s="1"/>
  <c r="G1450" i="1" a="1"/>
  <c r="G1450" i="1"/>
  <c r="K1453" i="1" a="1"/>
  <c r="K1453" i="1"/>
  <c r="N1452" i="1" a="1"/>
  <c r="N1452" i="1" s="1"/>
  <c r="F1450" i="1" a="1"/>
  <c r="F1450" i="1"/>
  <c r="L1452" i="1" a="1"/>
  <c r="L1452" i="1" s="1"/>
  <c r="J1452" i="1" a="1"/>
  <c r="J1452" i="1"/>
  <c r="Q1451" i="1" a="1"/>
  <c r="Q1451" i="1"/>
  <c r="N1451" i="1" a="1"/>
  <c r="N1451" i="1" s="1"/>
  <c r="I1450" i="1" a="1"/>
  <c r="I1450" i="1"/>
  <c r="P1449" i="1" a="1"/>
  <c r="P1449" i="1"/>
  <c r="L1451" i="1" a="1"/>
  <c r="L1451" i="1"/>
  <c r="H1449" i="1" a="1"/>
  <c r="H1449" i="1" s="1"/>
  <c r="M1450" i="1" a="1"/>
  <c r="M1450" i="1"/>
  <c r="M1449" i="1" a="1"/>
  <c r="M1449" i="1"/>
  <c r="I1449" i="1" a="1"/>
  <c r="I1449" i="1" s="1"/>
  <c r="P1452" i="1" a="1"/>
  <c r="P1452" i="1"/>
  <c r="G1452" i="1" a="1"/>
  <c r="G1452" i="1" s="1"/>
  <c r="K1451" i="1" a="1"/>
  <c r="K1451" i="1"/>
  <c r="F1454" i="1" a="1"/>
  <c r="F1454" i="1" s="1"/>
  <c r="P1450" i="1" a="1"/>
  <c r="P1450" i="1" s="1"/>
  <c r="Q1453" i="1" a="1"/>
  <c r="Q1453" i="1"/>
  <c r="J1451" i="1" a="1"/>
  <c r="J1451" i="1" s="1"/>
  <c r="I1451" i="1" a="1"/>
  <c r="I1451" i="1" s="1"/>
  <c r="H1452" i="1" a="1"/>
  <c r="H1452" i="1" s="1"/>
  <c r="F1449" i="1" a="1"/>
  <c r="F1449" i="1"/>
  <c r="P1448" i="1" a="1"/>
  <c r="P1448" i="1"/>
  <c r="F1452" i="1" a="1"/>
  <c r="F1452" i="1"/>
  <c r="O1453" i="1" a="1"/>
  <c r="O1453" i="1"/>
  <c r="J1453" i="1" a="1"/>
  <c r="J1453" i="1"/>
  <c r="I1453" i="1" a="1"/>
  <c r="I1453" i="1" s="1"/>
  <c r="F1453" i="1" a="1"/>
  <c r="F1453" i="1" s="1"/>
  <c r="Q1450" i="1" a="1"/>
  <c r="Q1450" i="1"/>
  <c r="Q1449" i="1" a="1"/>
  <c r="Q1449" i="1" s="1"/>
  <c r="Q1452" i="1" a="1"/>
  <c r="Q1452" i="1" s="1"/>
  <c r="G1451" i="1" a="1"/>
  <c r="G1451" i="1"/>
  <c r="K1450" i="1" a="1"/>
  <c r="K1450" i="1" s="1"/>
  <c r="G1449" i="1" a="1"/>
  <c r="G1449" i="1" s="1"/>
  <c r="Q1448" i="1" a="1"/>
  <c r="Q1448" i="1"/>
  <c r="H1450" i="1" a="1"/>
  <c r="H1450" i="1"/>
  <c r="M1452" i="1" a="1"/>
  <c r="M1452" i="1"/>
  <c r="N1450" i="1" a="1"/>
  <c r="N1450" i="1" s="1"/>
  <c r="N1449" i="1" a="1"/>
  <c r="N1449" i="1"/>
  <c r="N1453" i="1" a="1"/>
  <c r="N1453" i="1" s="1"/>
  <c r="G1454" i="1" a="1"/>
  <c r="G1454" i="1"/>
  <c r="F1451" i="1" a="1"/>
  <c r="F1451" i="1" s="1"/>
  <c r="O1449" i="1" a="1"/>
  <c r="O1449" i="1" s="1"/>
  <c r="P1451" i="1" a="1"/>
  <c r="P1451" i="1" s="1"/>
  <c r="L1449" i="1" a="1"/>
  <c r="L1449" i="1"/>
  <c r="P1453" i="1" a="1"/>
  <c r="P1453" i="1" s="1"/>
  <c r="M1453" i="1" a="1"/>
  <c r="M1453" i="1" s="1"/>
  <c r="K1452" i="1" a="1"/>
  <c r="K1452" i="1" s="1"/>
  <c r="J1450" i="1" a="1"/>
  <c r="J1450" i="1" s="1"/>
  <c r="I1452" i="1" a="1"/>
  <c r="I1452" i="1" s="1"/>
  <c r="O1450" i="1" a="1"/>
  <c r="O1450" i="1" s="1"/>
  <c r="L1450" i="1" a="1"/>
  <c r="L1450" i="1" s="1"/>
  <c r="L1453" i="1" a="1"/>
  <c r="L1453" i="1"/>
  <c r="H1453" i="1" a="1"/>
  <c r="H1453" i="1"/>
  <c r="G1453" i="1" a="1"/>
  <c r="G1453" i="1"/>
  <c r="O1451" i="1" a="1"/>
  <c r="O1451" i="1" s="1"/>
  <c r="L1444" i="1" a="1"/>
  <c r="L1444" i="1" s="1"/>
  <c r="J1445" i="1" a="1"/>
  <c r="J1445" i="1" s="1"/>
  <c r="K1448" i="1" a="1"/>
  <c r="K1448" i="1" s="1"/>
  <c r="K1444" i="1" a="1"/>
  <c r="K1444" i="1"/>
  <c r="F1444" i="1" a="1"/>
  <c r="F1444" i="1" s="1"/>
  <c r="N1448" i="1" a="1"/>
  <c r="N1448" i="1"/>
  <c r="L1448" i="1" a="1"/>
  <c r="L1448" i="1" s="1"/>
  <c r="Q1447" i="1" a="1"/>
  <c r="Q1447" i="1"/>
  <c r="P1447" i="1" a="1"/>
  <c r="P1447" i="1"/>
  <c r="N1447" i="1" a="1"/>
  <c r="N1447" i="1" s="1"/>
  <c r="H1446" i="1" a="1"/>
  <c r="H1446" i="1" s="1"/>
  <c r="G1444" i="1" a="1"/>
  <c r="G1444" i="1"/>
  <c r="K1446" i="1" a="1"/>
  <c r="K1446" i="1" s="1"/>
  <c r="G1446" i="1" a="1"/>
  <c r="G1446" i="1" s="1"/>
  <c r="M1445" i="1" a="1"/>
  <c r="M1445" i="1"/>
  <c r="M1443" i="1" a="1"/>
  <c r="M1443" i="1" s="1"/>
  <c r="I1444" i="1" a="1"/>
  <c r="I1444" i="1"/>
  <c r="O1444" i="1" a="1"/>
  <c r="O1444" i="1"/>
  <c r="I1445" i="1" a="1"/>
  <c r="I1445" i="1" s="1"/>
  <c r="L1446" i="1" a="1"/>
  <c r="L1446" i="1" s="1"/>
  <c r="J1447" i="1" a="1"/>
  <c r="J1447" i="1" s="1"/>
  <c r="M1448" i="1" a="1"/>
  <c r="M1448" i="1" s="1"/>
  <c r="G1445" i="1" a="1"/>
  <c r="G1445" i="1" s="1"/>
  <c r="Q1445" i="1" a="1"/>
  <c r="Q1445" i="1" s="1"/>
  <c r="N1443" i="1" a="1"/>
  <c r="N1443" i="1"/>
  <c r="H1448" i="1" a="1"/>
  <c r="H1448" i="1"/>
  <c r="F1448" i="1" a="1"/>
  <c r="F1448" i="1"/>
  <c r="I1447" i="1" a="1"/>
  <c r="I1447" i="1" s="1"/>
  <c r="F1445" i="1" a="1"/>
  <c r="F1445" i="1" s="1"/>
  <c r="Q1444" i="1" a="1"/>
  <c r="Q1444" i="1"/>
  <c r="J1446" i="1" a="1"/>
  <c r="J1446" i="1"/>
  <c r="I1446" i="1" a="1"/>
  <c r="I1446" i="1"/>
  <c r="L1443" i="1" a="1"/>
  <c r="L1443" i="1" s="1"/>
  <c r="J1448" i="1" a="1"/>
  <c r="J1448" i="1"/>
  <c r="O1448" i="1" a="1"/>
  <c r="O1448" i="1"/>
  <c r="I1448" i="1" a="1"/>
  <c r="I1448" i="1" s="1"/>
  <c r="G1448" i="1" a="1"/>
  <c r="G1448" i="1"/>
  <c r="O1447" i="1" a="1"/>
  <c r="O1447" i="1"/>
  <c r="M1447" i="1" a="1"/>
  <c r="M1447" i="1" s="1"/>
  <c r="Q1446" i="1" a="1"/>
  <c r="Q1446" i="1" s="1"/>
  <c r="H1447" i="1" a="1"/>
  <c r="H1447" i="1"/>
  <c r="Q1443" i="1" a="1"/>
  <c r="Q1443" i="1" s="1"/>
  <c r="G1447" i="1" a="1"/>
  <c r="G1447" i="1" s="1"/>
  <c r="F1446" i="1" a="1"/>
  <c r="F1446" i="1"/>
  <c r="N1445" i="1" a="1"/>
  <c r="N1445" i="1"/>
  <c r="M1444" i="1" a="1"/>
  <c r="M1444" i="1"/>
  <c r="L1447" i="1" a="1"/>
  <c r="L1447" i="1"/>
  <c r="K1447" i="1" a="1"/>
  <c r="K1447" i="1"/>
  <c r="O1446" i="1" a="1"/>
  <c r="O1446" i="1"/>
  <c r="L1445" i="1" a="1"/>
  <c r="L1445" i="1" s="1"/>
  <c r="H1445" i="1" a="1"/>
  <c r="H1445" i="1" s="1"/>
  <c r="H1444" i="1" a="1"/>
  <c r="H1444" i="1" s="1"/>
  <c r="F1447" i="1" a="1"/>
  <c r="F1447" i="1"/>
  <c r="P1446" i="1" a="1"/>
  <c r="P1446" i="1" s="1"/>
  <c r="N1446" i="1" a="1"/>
  <c r="N1446" i="1"/>
  <c r="N1444" i="1" a="1"/>
  <c r="N1444" i="1" s="1"/>
  <c r="J1444" i="1" a="1"/>
  <c r="J1444" i="1"/>
  <c r="M1446" i="1" a="1"/>
  <c r="M1446" i="1"/>
  <c r="P1445" i="1" a="1"/>
  <c r="P1445" i="1"/>
  <c r="O1445" i="1" a="1"/>
  <c r="O1445" i="1" s="1"/>
  <c r="P1443" i="1" a="1"/>
  <c r="P1443" i="1"/>
  <c r="O1443" i="1" a="1"/>
  <c r="O1443" i="1" s="1"/>
  <c r="K1445" i="1" a="1"/>
  <c r="K1445" i="1" s="1"/>
  <c r="P1444" i="1" a="1"/>
  <c r="P1444" i="1"/>
  <c r="F1441" i="1" a="1"/>
  <c r="F1441" i="1" s="1"/>
  <c r="N1440" i="1" a="1"/>
  <c r="N1440" i="1"/>
  <c r="I1438" i="1" a="1"/>
  <c r="I1438" i="1"/>
  <c r="H1438" i="1" a="1"/>
  <c r="H1438" i="1"/>
  <c r="O1438" i="1" a="1"/>
  <c r="O1438" i="1" s="1"/>
  <c r="G1439" i="1" a="1"/>
  <c r="G1439" i="1" s="1"/>
  <c r="F1439" i="1" a="1"/>
  <c r="F1439" i="1" s="1"/>
  <c r="F1442" i="1" a="1"/>
  <c r="F1442" i="1"/>
  <c r="P1441" i="1" a="1"/>
  <c r="P1441" i="1" s="1"/>
  <c r="K1439" i="1" a="1"/>
  <c r="K1439" i="1" s="1"/>
  <c r="N1441" i="1" a="1"/>
  <c r="N1441" i="1"/>
  <c r="M1441" i="1" a="1"/>
  <c r="M1441" i="1"/>
  <c r="J1441" i="1" a="1"/>
  <c r="J1441" i="1"/>
  <c r="I1441" i="1" a="1"/>
  <c r="I1441" i="1" s="1"/>
  <c r="Q1440" i="1" a="1"/>
  <c r="Q1440" i="1" s="1"/>
  <c r="P1440" i="1" a="1"/>
  <c r="P1440" i="1" s="1"/>
  <c r="L1440" i="1" a="1"/>
  <c r="L1440" i="1" s="1"/>
  <c r="H1439" i="1" a="1"/>
  <c r="H1439" i="1" s="1"/>
  <c r="L1439" i="1" a="1"/>
  <c r="L1439" i="1"/>
  <c r="H1440" i="1" a="1"/>
  <c r="H1440" i="1" s="1"/>
  <c r="G1440" i="1" a="1"/>
  <c r="G1440" i="1"/>
  <c r="Q1439" i="1" a="1"/>
  <c r="Q1439" i="1"/>
  <c r="J1439" i="1" a="1"/>
  <c r="J1439" i="1" s="1"/>
  <c r="J1438" i="1" a="1"/>
  <c r="J1438" i="1"/>
  <c r="O1440" i="1" a="1"/>
  <c r="O1440" i="1"/>
  <c r="M1440" i="1" a="1"/>
  <c r="M1440" i="1"/>
  <c r="I1439" i="1" a="1"/>
  <c r="I1439" i="1" s="1"/>
  <c r="O1439" i="1" a="1"/>
  <c r="O1439" i="1"/>
  <c r="N1438" i="1" a="1"/>
  <c r="N1438" i="1"/>
  <c r="K1438" i="1" a="1"/>
  <c r="K1438" i="1" s="1"/>
  <c r="H1441" i="1" a="1"/>
  <c r="H1441" i="1"/>
  <c r="Q1438" i="1" a="1"/>
  <c r="Q1438" i="1"/>
  <c r="G1441" i="1" a="1"/>
  <c r="G1441" i="1" s="1"/>
  <c r="M1439" i="1" a="1"/>
  <c r="M1439" i="1" s="1"/>
  <c r="J1440" i="1" a="1"/>
  <c r="J1440" i="1"/>
  <c r="N1439" i="1" a="1"/>
  <c r="N1439" i="1"/>
  <c r="P1438" i="1" a="1"/>
  <c r="P1438" i="1"/>
  <c r="M1438" i="1" a="1"/>
  <c r="M1438" i="1" s="1"/>
  <c r="F1440" i="1" a="1"/>
  <c r="F1440" i="1"/>
  <c r="Q1441" i="1" a="1"/>
  <c r="Q1441" i="1"/>
  <c r="L1438" i="1" a="1"/>
  <c r="L1438" i="1"/>
  <c r="P1442" i="1" a="1"/>
  <c r="P1442" i="1" s="1"/>
  <c r="I1443" i="1" a="1"/>
  <c r="I1443" i="1"/>
  <c r="K1443" i="1" a="1"/>
  <c r="K1443" i="1"/>
  <c r="G1442" i="1" a="1"/>
  <c r="G1442" i="1" s="1"/>
  <c r="J1443" i="1" a="1"/>
  <c r="J1443" i="1" s="1"/>
  <c r="Q1442" i="1" a="1"/>
  <c r="Q1442" i="1"/>
  <c r="L1441" i="1" a="1"/>
  <c r="L1441" i="1" s="1"/>
  <c r="O1441" i="1" a="1"/>
  <c r="O1441" i="1" s="1"/>
  <c r="H1443" i="1" a="1"/>
  <c r="H1443" i="1"/>
  <c r="G1443" i="1" a="1"/>
  <c r="G1443" i="1"/>
  <c r="F1443" i="1" a="1"/>
  <c r="F1443" i="1"/>
  <c r="K1442" i="1" a="1"/>
  <c r="K1442" i="1"/>
  <c r="K1440" i="1" a="1"/>
  <c r="K1440" i="1" s="1"/>
  <c r="P1439" i="1" a="1"/>
  <c r="P1439" i="1"/>
  <c r="I1440" i="1" a="1"/>
  <c r="I1440" i="1"/>
  <c r="L1442" i="1" a="1"/>
  <c r="L1442" i="1"/>
  <c r="O1442" i="1" a="1"/>
  <c r="O1442" i="1" s="1"/>
  <c r="N1442" i="1" a="1"/>
  <c r="N1442" i="1" s="1"/>
  <c r="M1442" i="1" a="1"/>
  <c r="M1442" i="1"/>
  <c r="J1442" i="1" a="1"/>
  <c r="J1442" i="1"/>
  <c r="I1442" i="1" a="1"/>
  <c r="I1442" i="1" s="1"/>
  <c r="H1442" i="1" a="1"/>
  <c r="H1442" i="1"/>
  <c r="K1441" i="1" a="1"/>
  <c r="K1441" i="1"/>
  <c r="J1437" i="1" a="1"/>
  <c r="J1437" i="1" s="1"/>
  <c r="K1436" i="1" a="1"/>
  <c r="K1436" i="1" s="1"/>
  <c r="O1436" i="1" a="1"/>
  <c r="O1436" i="1" s="1"/>
  <c r="I1436" i="1" a="1"/>
  <c r="I1436" i="1" s="1"/>
  <c r="M1433" i="1" a="1"/>
  <c r="M1433" i="1"/>
  <c r="G1433" i="1" a="1"/>
  <c r="G1433" i="1" s="1"/>
  <c r="G1436" i="1" a="1"/>
  <c r="G1436" i="1" s="1"/>
  <c r="J1433" i="1" a="1"/>
  <c r="J1433" i="1"/>
  <c r="Q1433" i="1" a="1"/>
  <c r="Q1433" i="1"/>
  <c r="J1436" i="1" a="1"/>
  <c r="J1436" i="1" s="1"/>
  <c r="F1437" i="1" a="1"/>
  <c r="F1437" i="1" s="1"/>
  <c r="O1434" i="1" a="1"/>
  <c r="O1434" i="1" s="1"/>
  <c r="N1433" i="1" a="1"/>
  <c r="N1433" i="1" s="1"/>
  <c r="Q1432" i="1" a="1"/>
  <c r="Q1432" i="1" s="1"/>
  <c r="G1438" i="1" a="1"/>
  <c r="G1438" i="1"/>
  <c r="F1438" i="1" a="1"/>
  <c r="F1438" i="1"/>
  <c r="F1436" i="1" a="1"/>
  <c r="F1436" i="1"/>
  <c r="I1433" i="1" a="1"/>
  <c r="I1433" i="1" s="1"/>
  <c r="L1433" i="1" a="1"/>
  <c r="L1433" i="1"/>
  <c r="N1436" i="1" a="1"/>
  <c r="N1436" i="1" s="1"/>
  <c r="Q1436" i="1" a="1"/>
  <c r="Q1436" i="1"/>
  <c r="M1434" i="1" a="1"/>
  <c r="M1434" i="1"/>
  <c r="Q1434" i="1" a="1"/>
  <c r="Q1434" i="1"/>
  <c r="K1434" i="1" a="1"/>
  <c r="K1434" i="1" s="1"/>
  <c r="K1433" i="1" a="1"/>
  <c r="K1433" i="1" s="1"/>
  <c r="P1434" i="1" a="1"/>
  <c r="P1434" i="1" s="1"/>
  <c r="J1434" i="1" a="1"/>
  <c r="J1434" i="1" s="1"/>
  <c r="O1432" i="1" a="1"/>
  <c r="O1432" i="1" s="1"/>
  <c r="N1432" i="1" a="1"/>
  <c r="N1432" i="1"/>
  <c r="K1437" i="1" a="1"/>
  <c r="K1437" i="1" s="1"/>
  <c r="P1436" i="1" a="1"/>
  <c r="P1436" i="1"/>
  <c r="H1436" i="1" a="1"/>
  <c r="H1436" i="1" s="1"/>
  <c r="F1433" i="1" a="1"/>
  <c r="F1433" i="1" s="1"/>
  <c r="P1432" i="1" a="1"/>
  <c r="P1432" i="1" s="1"/>
  <c r="Q1437" i="1" a="1"/>
  <c r="Q1437" i="1"/>
  <c r="P1437" i="1" a="1"/>
  <c r="P1437" i="1" s="1"/>
  <c r="O1433" i="1" a="1"/>
  <c r="O1433" i="1" s="1"/>
  <c r="O1437" i="1" a="1"/>
  <c r="O1437" i="1"/>
  <c r="L1437" i="1" a="1"/>
  <c r="L1437" i="1"/>
  <c r="N1434" i="1" a="1"/>
  <c r="N1434" i="1" s="1"/>
  <c r="N1437" i="1" a="1"/>
  <c r="N1437" i="1"/>
  <c r="M1437" i="1" a="1"/>
  <c r="M1437" i="1"/>
  <c r="I1437" i="1" a="1"/>
  <c r="I1437" i="1" s="1"/>
  <c r="H1437" i="1" a="1"/>
  <c r="H1437" i="1"/>
  <c r="G1437" i="1" a="1"/>
  <c r="G1437" i="1" s="1"/>
  <c r="L1436" i="1" a="1"/>
  <c r="L1436" i="1" s="1"/>
  <c r="L1434" i="1" a="1"/>
  <c r="L1434" i="1" s="1"/>
  <c r="P1433" i="1" a="1"/>
  <c r="P1433" i="1" s="1"/>
  <c r="I1434" i="1" a="1"/>
  <c r="I1434" i="1" s="1"/>
  <c r="H1434" i="1" a="1"/>
  <c r="H1434" i="1"/>
  <c r="H1433" i="1" a="1"/>
  <c r="H1433" i="1" s="1"/>
  <c r="G1434" i="1" a="1"/>
  <c r="G1434" i="1" s="1"/>
  <c r="M1432" i="1" a="1"/>
  <c r="M1432" i="1"/>
  <c r="M1436" i="1" a="1"/>
  <c r="M1436" i="1" s="1"/>
  <c r="F1434" i="1" a="1"/>
  <c r="F1434" i="1" s="1"/>
  <c r="O1424" i="1" a="1"/>
  <c r="O1424" i="1" s="1"/>
  <c r="K1424" i="1" a="1"/>
  <c r="K1424" i="1" s="1"/>
  <c r="L1432" i="1" a="1"/>
  <c r="L1432" i="1"/>
  <c r="K1432" i="1" a="1"/>
  <c r="K1432" i="1"/>
  <c r="J1432" i="1" a="1"/>
  <c r="J1432" i="1" s="1"/>
  <c r="F1432" i="1" a="1"/>
  <c r="F1432" i="1" s="1"/>
  <c r="F1430" i="1" a="1"/>
  <c r="F1430" i="1"/>
  <c r="J1424" i="1" a="1"/>
  <c r="J1424" i="1" s="1"/>
  <c r="I1432" i="1" a="1"/>
  <c r="I1432" i="1" s="1"/>
  <c r="Q1430" i="1" a="1"/>
  <c r="Q1430" i="1"/>
  <c r="G1424" i="1" a="1"/>
  <c r="G1424" i="1" s="1"/>
  <c r="H1432" i="1" a="1"/>
  <c r="H1432" i="1" s="1"/>
  <c r="J1431" i="1" a="1"/>
  <c r="J1431" i="1" s="1"/>
  <c r="I1431" i="1" a="1"/>
  <c r="I1431" i="1" s="1"/>
  <c r="L1430" i="1" a="1"/>
  <c r="L1430" i="1"/>
  <c r="J1430" i="1" a="1"/>
  <c r="J1430" i="1"/>
  <c r="G1432" i="1" a="1"/>
  <c r="G1432" i="1"/>
  <c r="Q1431" i="1" a="1"/>
  <c r="Q1431" i="1"/>
  <c r="P1431" i="1" a="1"/>
  <c r="P1431" i="1"/>
  <c r="K1431" i="1" a="1"/>
  <c r="K1431" i="1"/>
  <c r="N1431" i="1" a="1"/>
  <c r="N1431" i="1"/>
  <c r="F1424" i="1" a="1"/>
  <c r="F1424" i="1"/>
  <c r="O1431" i="1" a="1"/>
  <c r="O1431" i="1"/>
  <c r="M1431" i="1" a="1"/>
  <c r="M1431" i="1" s="1"/>
  <c r="G1431" i="1" a="1"/>
  <c r="G1431" i="1"/>
  <c r="P1424" i="1" a="1"/>
  <c r="P1424" i="1"/>
  <c r="K1430" i="1" a="1"/>
  <c r="K1430" i="1" s="1"/>
  <c r="H1431" i="1" a="1"/>
  <c r="H1431" i="1"/>
  <c r="N1430" i="1" a="1"/>
  <c r="N1430" i="1" s="1"/>
  <c r="Q1423" i="1" a="1"/>
  <c r="Q1423" i="1" s="1"/>
  <c r="L1431" i="1" a="1"/>
  <c r="L1431" i="1"/>
  <c r="M1424" i="1" a="1"/>
  <c r="M1424" i="1"/>
  <c r="F1431" i="1" a="1"/>
  <c r="F1431" i="1" s="1"/>
  <c r="P1430" i="1" a="1"/>
  <c r="P1430" i="1" s="1"/>
  <c r="O1430" i="1" a="1"/>
  <c r="O1430" i="1"/>
  <c r="L1424" i="1" a="1"/>
  <c r="L1424" i="1"/>
  <c r="M1430" i="1" a="1"/>
  <c r="M1430" i="1"/>
  <c r="P1423" i="1" a="1"/>
  <c r="P1423" i="1"/>
  <c r="I1430" i="1" a="1"/>
  <c r="I1430" i="1" s="1"/>
  <c r="G1430" i="1" a="1"/>
  <c r="G1430" i="1"/>
  <c r="H1424" i="1" a="1"/>
  <c r="H1424" i="1" s="1"/>
  <c r="I1424" i="1" a="1"/>
  <c r="I1424" i="1" s="1"/>
  <c r="N1424" i="1" a="1"/>
  <c r="N1424" i="1"/>
  <c r="Q1424" i="1" a="1"/>
  <c r="Q1424" i="1"/>
  <c r="H1430" i="1" a="1"/>
  <c r="H1430" i="1"/>
  <c r="L1419" i="1" a="1"/>
  <c r="L1419" i="1" s="1"/>
  <c r="H1419" i="1" a="1"/>
  <c r="H1419" i="1"/>
  <c r="F1419" i="1" a="1"/>
  <c r="F1419" i="1" s="1"/>
  <c r="P1418" i="1" a="1"/>
  <c r="P1418" i="1" s="1"/>
  <c r="G1420" i="1" a="1"/>
  <c r="G1420" i="1" s="1"/>
  <c r="J1419" i="1" a="1"/>
  <c r="J1419" i="1" s="1"/>
  <c r="O1418" i="1" a="1"/>
  <c r="O1418" i="1" s="1"/>
  <c r="Q1421" i="1" a="1"/>
  <c r="Q1421" i="1" s="1"/>
  <c r="K1419" i="1" a="1"/>
  <c r="K1419" i="1"/>
  <c r="P1420" i="1" a="1"/>
  <c r="P1420" i="1" s="1"/>
  <c r="L1420" i="1" a="1"/>
  <c r="L1420" i="1"/>
  <c r="F1422" i="1" a="1"/>
  <c r="F1422" i="1"/>
  <c r="O1423" i="1" a="1"/>
  <c r="O1423" i="1" s="1"/>
  <c r="N1420" i="1" a="1"/>
  <c r="N1420" i="1"/>
  <c r="G1419" i="1" a="1"/>
  <c r="G1419" i="1" s="1"/>
  <c r="N1423" i="1" a="1"/>
  <c r="N1423" i="1" s="1"/>
  <c r="N1419" i="1" a="1"/>
  <c r="N1419" i="1" s="1"/>
  <c r="O1419" i="1" a="1"/>
  <c r="O1419" i="1"/>
  <c r="L1423" i="1" a="1"/>
  <c r="L1423" i="1" s="1"/>
  <c r="K1422" i="1" a="1"/>
  <c r="K1422" i="1" s="1"/>
  <c r="L1421" i="1" a="1"/>
  <c r="L1421" i="1"/>
  <c r="Q1420" i="1" a="1"/>
  <c r="Q1420" i="1" s="1"/>
  <c r="Q1419" i="1" a="1"/>
  <c r="Q1419" i="1" s="1"/>
  <c r="G1422" i="1" a="1"/>
  <c r="G1422" i="1" s="1"/>
  <c r="M1423" i="1" a="1"/>
  <c r="M1423" i="1"/>
  <c r="K1423" i="1" a="1"/>
  <c r="K1423" i="1"/>
  <c r="J1423" i="1" a="1"/>
  <c r="J1423" i="1"/>
  <c r="I1423" i="1" a="1"/>
  <c r="I1423" i="1"/>
  <c r="M1422" i="1" a="1"/>
  <c r="M1422" i="1" s="1"/>
  <c r="H1420" i="1" a="1"/>
  <c r="H1420" i="1" s="1"/>
  <c r="F1420" i="1" a="1"/>
  <c r="F1420" i="1" s="1"/>
  <c r="M1418" i="1" a="1"/>
  <c r="M1418" i="1" s="1"/>
  <c r="H1423" i="1" a="1"/>
  <c r="H1423" i="1" s="1"/>
  <c r="N1422" i="1" a="1"/>
  <c r="N1422" i="1"/>
  <c r="G1423" i="1" a="1"/>
  <c r="G1423" i="1"/>
  <c r="M1421" i="1" a="1"/>
  <c r="M1421" i="1" s="1"/>
  <c r="F1423" i="1" a="1"/>
  <c r="F1423" i="1"/>
  <c r="L1422" i="1" a="1"/>
  <c r="L1422" i="1" s="1"/>
  <c r="Q1422" i="1" a="1"/>
  <c r="Q1422" i="1"/>
  <c r="P1422" i="1" a="1"/>
  <c r="P1422" i="1" s="1"/>
  <c r="N1418" i="1" a="1"/>
  <c r="N1418" i="1" s="1"/>
  <c r="O1422" i="1" a="1"/>
  <c r="O1422" i="1" s="1"/>
  <c r="N1421" i="1" a="1"/>
  <c r="N1421" i="1" s="1"/>
  <c r="I1420" i="1" a="1"/>
  <c r="I1420" i="1" s="1"/>
  <c r="J1422" i="1" a="1"/>
  <c r="J1422" i="1"/>
  <c r="P1421" i="1" a="1"/>
  <c r="P1421" i="1"/>
  <c r="M1420" i="1" a="1"/>
  <c r="M1420" i="1" s="1"/>
  <c r="O1421" i="1" a="1"/>
  <c r="O1421" i="1"/>
  <c r="J1421" i="1" a="1"/>
  <c r="J1421" i="1"/>
  <c r="I1419" i="1" a="1"/>
  <c r="I1419" i="1" s="1"/>
  <c r="I1422" i="1" a="1"/>
  <c r="I1422" i="1"/>
  <c r="H1422" i="1" a="1"/>
  <c r="H1422" i="1" s="1"/>
  <c r="K1421" i="1" a="1"/>
  <c r="K1421" i="1" s="1"/>
  <c r="F1421" i="1" a="1"/>
  <c r="F1421" i="1"/>
  <c r="I1421" i="1" a="1"/>
  <c r="I1421" i="1" s="1"/>
  <c r="G1421" i="1" a="1"/>
  <c r="G1421" i="1" s="1"/>
  <c r="L1418" i="1" a="1"/>
  <c r="L1418" i="1"/>
  <c r="Q1418" i="1" a="1"/>
  <c r="Q1418" i="1"/>
  <c r="O1420" i="1" a="1"/>
  <c r="O1420" i="1"/>
  <c r="H1421" i="1" a="1"/>
  <c r="H1421" i="1" s="1"/>
  <c r="K1420" i="1" a="1"/>
  <c r="K1420" i="1"/>
  <c r="M1419" i="1" a="1"/>
  <c r="M1419" i="1"/>
  <c r="J1420" i="1" a="1"/>
  <c r="J1420" i="1" s="1"/>
  <c r="P1419" i="1" a="1"/>
  <c r="P1419" i="1" s="1"/>
  <c r="I1416" i="1" a="1"/>
  <c r="I1416" i="1" s="1"/>
  <c r="P1410" i="1" a="1"/>
  <c r="P1410" i="1" s="1"/>
  <c r="N1416" i="1" a="1"/>
  <c r="N1416" i="1"/>
  <c r="P1417" i="1" a="1"/>
  <c r="P1417" i="1" s="1"/>
  <c r="N1417" i="1" a="1"/>
  <c r="N1417" i="1"/>
  <c r="M1417" i="1" a="1"/>
  <c r="M1417" i="1"/>
  <c r="K1417" i="1" a="1"/>
  <c r="K1417" i="1" s="1"/>
  <c r="P1416" i="1" a="1"/>
  <c r="P1416" i="1"/>
  <c r="J1417" i="1" a="1"/>
  <c r="J1417" i="1"/>
  <c r="K1410" i="1" a="1"/>
  <c r="K1410" i="1"/>
  <c r="K1418" i="1" a="1"/>
  <c r="K1418" i="1"/>
  <c r="J1418" i="1" a="1"/>
  <c r="J1418" i="1" s="1"/>
  <c r="H1416" i="1" a="1"/>
  <c r="H1416" i="1"/>
  <c r="I1418" i="1" a="1"/>
  <c r="I1418" i="1" s="1"/>
  <c r="H1418" i="1" a="1"/>
  <c r="H1418" i="1" s="1"/>
  <c r="G1418" i="1" a="1"/>
  <c r="G1418" i="1" s="1"/>
  <c r="Q1416" i="1" a="1"/>
  <c r="Q1416" i="1"/>
  <c r="G1416" i="1" a="1"/>
  <c r="G1416" i="1"/>
  <c r="N1410" i="1" a="1"/>
  <c r="N1410" i="1" s="1"/>
  <c r="L1410" i="1" a="1"/>
  <c r="L1410" i="1"/>
  <c r="F1418" i="1" a="1"/>
  <c r="F1418" i="1"/>
  <c r="I1417" i="1" a="1"/>
  <c r="I1417" i="1"/>
  <c r="Q1417" i="1" a="1"/>
  <c r="Q1417" i="1" s="1"/>
  <c r="L1417" i="1" a="1"/>
  <c r="L1417" i="1"/>
  <c r="H1417" i="1" a="1"/>
  <c r="H1417" i="1"/>
  <c r="K1416" i="1" a="1"/>
  <c r="K1416" i="1"/>
  <c r="O1417" i="1" a="1"/>
  <c r="O1417" i="1"/>
  <c r="G1417" i="1" a="1"/>
  <c r="G1417" i="1" s="1"/>
  <c r="M1416" i="1" a="1"/>
  <c r="M1416" i="1"/>
  <c r="F1417" i="1" a="1"/>
  <c r="F1417" i="1" s="1"/>
  <c r="O1416" i="1" a="1"/>
  <c r="O1416" i="1" s="1"/>
  <c r="L1416" i="1" a="1"/>
  <c r="L1416" i="1" s="1"/>
  <c r="J1416" i="1" a="1"/>
  <c r="J1416" i="1" s="1"/>
  <c r="F1416" i="1" a="1"/>
  <c r="F1416" i="1"/>
  <c r="O1410" i="1" a="1"/>
  <c r="O1410" i="1" s="1"/>
  <c r="M1410" i="1" a="1"/>
  <c r="M1410" i="1" s="1"/>
  <c r="Q1410" i="1" a="1"/>
  <c r="Q1410" i="1"/>
  <c r="I1410" i="1" a="1"/>
  <c r="I1410" i="1" s="1"/>
  <c r="H1410" i="1" a="1"/>
  <c r="H1410" i="1" s="1"/>
  <c r="G1410" i="1" a="1"/>
  <c r="G1410" i="1"/>
  <c r="F1410" i="1" a="1"/>
  <c r="F1410" i="1"/>
  <c r="P1408" i="1" a="1"/>
  <c r="P1408" i="1"/>
  <c r="N1407" i="1" a="1"/>
  <c r="N1407" i="1" s="1"/>
  <c r="N1408" i="1" a="1"/>
  <c r="N1408" i="1" s="1"/>
  <c r="Q1409" i="1" a="1"/>
  <c r="Q1409" i="1"/>
  <c r="Q1405" i="1" a="1"/>
  <c r="Q1405" i="1" s="1"/>
  <c r="P1409" i="1" a="1"/>
  <c r="P1409" i="1" s="1"/>
  <c r="O1409" i="1" a="1"/>
  <c r="O1409" i="1" s="1"/>
  <c r="I1408" i="1" a="1"/>
  <c r="I1408" i="1"/>
  <c r="P1404" i="1" a="1"/>
  <c r="P1404" i="1" s="1"/>
  <c r="N1409" i="1" a="1"/>
  <c r="N1409" i="1"/>
  <c r="M1409" i="1" a="1"/>
  <c r="M1409" i="1"/>
  <c r="L1407" i="1" a="1"/>
  <c r="L1407" i="1"/>
  <c r="I1409" i="1" a="1"/>
  <c r="I1409" i="1"/>
  <c r="L1409" i="1" a="1"/>
  <c r="L1409" i="1" s="1"/>
  <c r="F1409" i="1" a="1"/>
  <c r="F1409" i="1"/>
  <c r="F1408" i="1" a="1"/>
  <c r="F1408" i="1"/>
  <c r="H1409" i="1" a="1"/>
  <c r="H1409" i="1" s="1"/>
  <c r="K1409" i="1" a="1"/>
  <c r="K1409" i="1"/>
  <c r="J1409" i="1" a="1"/>
  <c r="J1409" i="1"/>
  <c r="G1409" i="1" a="1"/>
  <c r="G1409" i="1"/>
  <c r="O1408" i="1" a="1"/>
  <c r="O1408" i="1"/>
  <c r="I1405" i="1" a="1"/>
  <c r="I1405" i="1" s="1"/>
  <c r="N1405" i="1" a="1"/>
  <c r="N1405" i="1"/>
  <c r="L1405" i="1" a="1"/>
  <c r="L1405" i="1" s="1"/>
  <c r="G1405" i="1" a="1"/>
  <c r="G1405" i="1" s="1"/>
  <c r="M1405" i="1" a="1"/>
  <c r="M1405" i="1"/>
  <c r="G1408" i="1" a="1"/>
  <c r="G1408" i="1"/>
  <c r="P1405" i="1" a="1"/>
  <c r="P1405" i="1" s="1"/>
  <c r="L1408" i="1" a="1"/>
  <c r="L1408" i="1"/>
  <c r="J1408" i="1" a="1"/>
  <c r="J1408" i="1"/>
  <c r="F1407" i="1" a="1"/>
  <c r="F1407" i="1" s="1"/>
  <c r="Q1407" i="1" a="1"/>
  <c r="Q1407" i="1" s="1"/>
  <c r="F1405" i="1" a="1"/>
  <c r="F1405" i="1"/>
  <c r="O1404" i="1" a="1"/>
  <c r="O1404" i="1"/>
  <c r="N1404" i="1" a="1"/>
  <c r="N1404" i="1"/>
  <c r="M1407" i="1" a="1"/>
  <c r="M1407" i="1"/>
  <c r="G1407" i="1" a="1"/>
  <c r="G1407" i="1" s="1"/>
  <c r="O1405" i="1" a="1"/>
  <c r="O1405" i="1"/>
  <c r="I1407" i="1" a="1"/>
  <c r="I1407" i="1"/>
  <c r="H1407" i="1" a="1"/>
  <c r="H1407" i="1"/>
  <c r="K1407" i="1" a="1"/>
  <c r="K1407" i="1" s="1"/>
  <c r="K1408" i="1" a="1"/>
  <c r="K1408" i="1" s="1"/>
  <c r="M1404" i="1" a="1"/>
  <c r="M1404" i="1" s="1"/>
  <c r="Q1404" i="1" a="1"/>
  <c r="Q1404" i="1"/>
  <c r="H1408" i="1" a="1"/>
  <c r="H1408" i="1" s="1"/>
  <c r="M1408" i="1" a="1"/>
  <c r="M1408" i="1"/>
  <c r="K1405" i="1" a="1"/>
  <c r="K1405" i="1" s="1"/>
  <c r="P1407" i="1" a="1"/>
  <c r="P1407" i="1" s="1"/>
  <c r="H1405" i="1" a="1"/>
  <c r="H1405" i="1" s="1"/>
  <c r="J1407" i="1" a="1"/>
  <c r="J1407" i="1" s="1"/>
  <c r="Q1408" i="1" a="1"/>
  <c r="Q1408" i="1" s="1"/>
  <c r="O1407" i="1" a="1"/>
  <c r="O1407" i="1"/>
  <c r="J1410" i="1" a="1"/>
  <c r="J1410" i="1" s="1"/>
  <c r="J1405" i="1" a="1"/>
  <c r="J1405" i="1"/>
  <c r="P1403" i="1" a="1"/>
  <c r="P1403" i="1"/>
  <c r="F1403" i="1" a="1"/>
  <c r="F1403" i="1" s="1"/>
  <c r="P1401" i="1" a="1"/>
  <c r="P1401" i="1" s="1"/>
  <c r="K1402" i="1" a="1"/>
  <c r="K1402" i="1" s="1"/>
  <c r="Q1403" i="1" a="1"/>
  <c r="Q1403" i="1" s="1"/>
  <c r="F1404" i="1" a="1"/>
  <c r="F1404" i="1"/>
  <c r="O1402" i="1" a="1"/>
  <c r="O1402" i="1" s="1"/>
  <c r="O1401" i="1" a="1"/>
  <c r="O1401" i="1" s="1"/>
  <c r="F1402" i="1" a="1"/>
  <c r="F1402" i="1"/>
  <c r="J1403" i="1" a="1"/>
  <c r="J1403" i="1" s="1"/>
  <c r="N1401" i="1" a="1"/>
  <c r="N1401" i="1" s="1"/>
  <c r="L1404" i="1" a="1"/>
  <c r="L1404" i="1" s="1"/>
  <c r="K1404" i="1" a="1"/>
  <c r="K1404" i="1"/>
  <c r="I1404" i="1" a="1"/>
  <c r="I1404" i="1"/>
  <c r="N1403" i="1" a="1"/>
  <c r="N1403" i="1" s="1"/>
  <c r="L1402" i="1" a="1"/>
  <c r="L1402" i="1"/>
  <c r="Q1401" i="1" a="1"/>
  <c r="Q1401" i="1"/>
  <c r="O1403" i="1" a="1"/>
  <c r="O1403" i="1"/>
  <c r="L1403" i="1" a="1"/>
  <c r="L1403" i="1" s="1"/>
  <c r="Q1402" i="1" a="1"/>
  <c r="Q1402" i="1" s="1"/>
  <c r="I1402" i="1" a="1"/>
  <c r="I1402" i="1" s="1"/>
  <c r="I1401" i="1" a="1"/>
  <c r="I1401" i="1" s="1"/>
  <c r="J1404" i="1" a="1"/>
  <c r="J1404" i="1"/>
  <c r="N1402" i="1" a="1"/>
  <c r="N1402" i="1"/>
  <c r="H1403" i="1" a="1"/>
  <c r="H1403" i="1"/>
  <c r="P1402" i="1" a="1"/>
  <c r="P1402" i="1"/>
  <c r="H1401" i="1" a="1"/>
  <c r="H1401" i="1" s="1"/>
  <c r="F1401" i="1" a="1"/>
  <c r="F1401" i="1" s="1"/>
  <c r="L1401" i="1" a="1"/>
  <c r="L1401" i="1" s="1"/>
  <c r="J1402" i="1" a="1"/>
  <c r="J1402" i="1" s="1"/>
  <c r="G1403" i="1" a="1"/>
  <c r="G1403" i="1"/>
  <c r="M1402" i="1" a="1"/>
  <c r="M1402" i="1"/>
  <c r="G1401" i="1" a="1"/>
  <c r="G1401" i="1" s="1"/>
  <c r="H1404" i="1" a="1"/>
  <c r="H1404" i="1" s="1"/>
  <c r="H1402" i="1" a="1"/>
  <c r="H1402" i="1"/>
  <c r="G1404" i="1" a="1"/>
  <c r="G1404" i="1"/>
  <c r="M1403" i="1" a="1"/>
  <c r="M1403" i="1"/>
  <c r="K1403" i="1" a="1"/>
  <c r="K1403" i="1"/>
  <c r="I1403" i="1" a="1"/>
  <c r="I1403" i="1"/>
  <c r="J1401" i="1" a="1"/>
  <c r="J1401" i="1" s="1"/>
  <c r="G1402" i="1" a="1"/>
  <c r="G1402" i="1"/>
  <c r="M1401" i="1" a="1"/>
  <c r="M1401" i="1" s="1"/>
  <c r="K1401" i="1" a="1"/>
  <c r="K1401" i="1"/>
  <c r="F1374" i="1" a="1"/>
  <c r="F1374" i="1"/>
  <c r="P1373" i="1" a="1"/>
  <c r="P1373" i="1"/>
  <c r="P1374" i="1" a="1"/>
  <c r="P1374" i="1" s="1"/>
  <c r="K1373" i="1" a="1"/>
  <c r="K1373" i="1" s="1"/>
  <c r="Q1373" i="1" a="1"/>
  <c r="Q1373" i="1"/>
  <c r="M1374" i="1" a="1"/>
  <c r="M1374" i="1"/>
  <c r="L1373" i="1" a="1"/>
  <c r="L1373" i="1" s="1"/>
  <c r="M1373" i="1" a="1"/>
  <c r="M1373" i="1" s="1"/>
  <c r="Q1374" i="1" a="1"/>
  <c r="Q1374" i="1" s="1"/>
  <c r="O1374" i="1" a="1"/>
  <c r="O1374" i="1"/>
  <c r="H1374" i="1" a="1"/>
  <c r="H1374" i="1"/>
  <c r="N1374" i="1" a="1"/>
  <c r="N1374" i="1" s="1"/>
  <c r="L1374" i="1" a="1"/>
  <c r="L1374" i="1" s="1"/>
  <c r="I1374" i="1" a="1"/>
  <c r="I1374" i="1" s="1"/>
  <c r="G1374" i="1" a="1"/>
  <c r="G1374" i="1"/>
  <c r="N1373" i="1" a="1"/>
  <c r="N1373" i="1"/>
  <c r="J1374" i="1" a="1"/>
  <c r="J1374" i="1"/>
  <c r="K1374" i="1" a="1"/>
  <c r="K1374" i="1" s="1"/>
  <c r="O1373" i="1" a="1"/>
  <c r="O1373" i="1"/>
  <c r="Q1368" i="1" a="1"/>
  <c r="Q1368" i="1"/>
  <c r="Q1370" i="1" a="1"/>
  <c r="Q1370" i="1"/>
  <c r="O1370" i="1" a="1"/>
  <c r="O1370" i="1"/>
  <c r="M1368" i="1" a="1"/>
  <c r="M1368" i="1" s="1"/>
  <c r="O1369" i="1" a="1"/>
  <c r="O1369" i="1" s="1"/>
  <c r="G1369" i="1" a="1"/>
  <c r="G1369" i="1" s="1"/>
  <c r="M1370" i="1" a="1"/>
  <c r="M1370" i="1" s="1"/>
  <c r="K1370" i="1" a="1"/>
  <c r="K1370" i="1" s="1"/>
  <c r="F1370" i="1" a="1"/>
  <c r="F1370" i="1" s="1"/>
  <c r="J1370" i="1" a="1"/>
  <c r="J1370" i="1"/>
  <c r="I1370" i="1" a="1"/>
  <c r="I1370" i="1" s="1"/>
  <c r="G1370" i="1" a="1"/>
  <c r="G1370" i="1" s="1"/>
  <c r="M1369" i="1" a="1"/>
  <c r="M1369" i="1" s="1"/>
  <c r="I1369" i="1" a="1"/>
  <c r="I1369" i="1" s="1"/>
  <c r="H1369" i="1" a="1"/>
  <c r="H1369" i="1"/>
  <c r="P1368" i="1" a="1"/>
  <c r="P1368" i="1" s="1"/>
  <c r="I1368" i="1" a="1"/>
  <c r="I1368" i="1" s="1"/>
  <c r="J1373" i="1" a="1"/>
  <c r="J1373" i="1" s="1"/>
  <c r="N1371" i="1" a="1"/>
  <c r="N1371" i="1"/>
  <c r="G1371" i="1" a="1"/>
  <c r="G1371" i="1"/>
  <c r="L1368" i="1" a="1"/>
  <c r="L1368" i="1"/>
  <c r="H1370" i="1" a="1"/>
  <c r="H1370" i="1" s="1"/>
  <c r="L1372" i="1" a="1"/>
  <c r="L1372" i="1"/>
  <c r="J1372" i="1" a="1"/>
  <c r="J1372" i="1" s="1"/>
  <c r="I1371" i="1" a="1"/>
  <c r="I1371" i="1"/>
  <c r="K1369" i="1" a="1"/>
  <c r="K1369" i="1" s="1"/>
  <c r="K1371" i="1" a="1"/>
  <c r="K1371" i="1" s="1"/>
  <c r="L1369" i="1" a="1"/>
  <c r="L1369" i="1"/>
  <c r="O1371" i="1" a="1"/>
  <c r="O1371" i="1" s="1"/>
  <c r="N1372" i="1" a="1"/>
  <c r="N1372" i="1"/>
  <c r="L1371" i="1" a="1"/>
  <c r="L1371" i="1"/>
  <c r="I1373" i="1" a="1"/>
  <c r="I1373" i="1" s="1"/>
  <c r="H1373" i="1" a="1"/>
  <c r="H1373" i="1" s="1"/>
  <c r="I1372" i="1" a="1"/>
  <c r="I1372" i="1" s="1"/>
  <c r="G1373" i="1" a="1"/>
  <c r="G1373" i="1"/>
  <c r="F1372" i="1" a="1"/>
  <c r="F1372" i="1"/>
  <c r="N1370" i="1" a="1"/>
  <c r="N1370" i="1"/>
  <c r="Q1369" i="1" a="1"/>
  <c r="Q1369" i="1"/>
  <c r="H1368" i="1" a="1"/>
  <c r="H1368" i="1"/>
  <c r="F1369" i="1" a="1"/>
  <c r="F1369" i="1"/>
  <c r="F1373" i="1" a="1"/>
  <c r="F1373" i="1" s="1"/>
  <c r="J1371" i="1" a="1"/>
  <c r="J1371" i="1" s="1"/>
  <c r="Q1372" i="1" a="1"/>
  <c r="Q1372" i="1"/>
  <c r="L1370" i="1" a="1"/>
  <c r="L1370" i="1"/>
  <c r="P1372" i="1" a="1"/>
  <c r="P1372" i="1"/>
  <c r="O1372" i="1" a="1"/>
  <c r="O1372" i="1"/>
  <c r="H1371" i="1" a="1"/>
  <c r="H1371" i="1" s="1"/>
  <c r="Q1371" i="1" a="1"/>
  <c r="Q1371" i="1" s="1"/>
  <c r="M1372" i="1" a="1"/>
  <c r="M1372" i="1" s="1"/>
  <c r="K1372" i="1" a="1"/>
  <c r="K1372" i="1"/>
  <c r="J1368" i="1" a="1"/>
  <c r="J1368" i="1"/>
  <c r="O1368" i="1" a="1"/>
  <c r="O1368" i="1" s="1"/>
  <c r="P1369" i="1" a="1"/>
  <c r="P1369" i="1" s="1"/>
  <c r="H1372" i="1" a="1"/>
  <c r="H1372" i="1" s="1"/>
  <c r="G1372" i="1" a="1"/>
  <c r="G1372" i="1" s="1"/>
  <c r="P1370" i="1" a="1"/>
  <c r="P1370" i="1" s="1"/>
  <c r="N1369" i="1" a="1"/>
  <c r="N1369" i="1" s="1"/>
  <c r="K1368" i="1" a="1"/>
  <c r="K1368" i="1"/>
  <c r="M1371" i="1" a="1"/>
  <c r="M1371" i="1"/>
  <c r="G1368" i="1" a="1"/>
  <c r="G1368" i="1"/>
  <c r="F1371" i="1" a="1"/>
  <c r="F1371" i="1"/>
  <c r="N1368" i="1" a="1"/>
  <c r="N1368" i="1" s="1"/>
  <c r="P1371" i="1" a="1"/>
  <c r="P1371" i="1"/>
  <c r="J1369" i="1" a="1"/>
  <c r="J1369" i="1" s="1"/>
  <c r="P1364" i="1" a="1"/>
  <c r="P1364" i="1" s="1"/>
  <c r="L1367" i="1" a="1"/>
  <c r="L1367" i="1" s="1"/>
  <c r="Q1367" i="1" a="1"/>
  <c r="Q1367" i="1" s="1"/>
  <c r="Q1364" i="1" a="1"/>
  <c r="Q1364" i="1"/>
  <c r="P1367" i="1" a="1"/>
  <c r="P1367" i="1" s="1"/>
  <c r="Q1366" i="1" a="1"/>
  <c r="Q1366" i="1"/>
  <c r="K1366" i="1" a="1"/>
  <c r="K1366" i="1"/>
  <c r="J1366" i="1" a="1"/>
  <c r="J1366" i="1"/>
  <c r="F1366" i="1" a="1"/>
  <c r="F1366" i="1" s="1"/>
  <c r="I1365" i="1" a="1"/>
  <c r="I1365" i="1"/>
  <c r="J1363" i="1" a="1"/>
  <c r="J1363" i="1"/>
  <c r="I1363" i="1" a="1"/>
  <c r="I1363" i="1"/>
  <c r="H1365" i="1" a="1"/>
  <c r="H1365" i="1"/>
  <c r="P1362" i="1" a="1"/>
  <c r="P1362" i="1" s="1"/>
  <c r="F1364" i="1" a="1"/>
  <c r="F1364" i="1"/>
  <c r="L1364" i="1" a="1"/>
  <c r="L1364" i="1" s="1"/>
  <c r="F1363" i="1" a="1"/>
  <c r="F1363" i="1"/>
  <c r="O1367" i="1" a="1"/>
  <c r="O1367" i="1" s="1"/>
  <c r="N1367" i="1" a="1"/>
  <c r="N1367" i="1" s="1"/>
  <c r="Q1362" i="1" a="1"/>
  <c r="Q1362" i="1" s="1"/>
  <c r="J1367" i="1" a="1"/>
  <c r="J1367" i="1"/>
  <c r="F1367" i="1" a="1"/>
  <c r="F1367" i="1"/>
  <c r="J1365" i="1" a="1"/>
  <c r="J1365" i="1"/>
  <c r="N1365" i="1" a="1"/>
  <c r="N1365" i="1" s="1"/>
  <c r="I1364" i="1" a="1"/>
  <c r="I1364" i="1"/>
  <c r="M1363" i="1" a="1"/>
  <c r="M1363" i="1"/>
  <c r="H1367" i="1" a="1"/>
  <c r="H1367" i="1" s="1"/>
  <c r="O1366" i="1" a="1"/>
  <c r="O1366" i="1"/>
  <c r="K1365" i="1" a="1"/>
  <c r="K1365" i="1"/>
  <c r="N1366" i="1" a="1"/>
  <c r="N1366" i="1"/>
  <c r="H1366" i="1" a="1"/>
  <c r="H1366" i="1"/>
  <c r="L1366" i="1" a="1"/>
  <c r="L1366" i="1"/>
  <c r="M1365" i="1" a="1"/>
  <c r="M1365" i="1" s="1"/>
  <c r="O1362" i="1" a="1"/>
  <c r="O1362" i="1" s="1"/>
  <c r="M1364" i="1" a="1"/>
  <c r="M1364" i="1"/>
  <c r="L1365" i="1" a="1"/>
  <c r="L1365" i="1" s="1"/>
  <c r="K1367" i="1" a="1"/>
  <c r="K1367" i="1" s="1"/>
  <c r="G1365" i="1" a="1"/>
  <c r="G1365" i="1"/>
  <c r="F1365" i="1" a="1"/>
  <c r="F1365" i="1"/>
  <c r="I1367" i="1" a="1"/>
  <c r="I1367" i="1" s="1"/>
  <c r="P1366" i="1" a="1"/>
  <c r="P1366" i="1"/>
  <c r="O1364" i="1" a="1"/>
  <c r="O1364" i="1"/>
  <c r="G1367" i="1" a="1"/>
  <c r="G1367" i="1" s="1"/>
  <c r="M1366" i="1" a="1"/>
  <c r="M1366" i="1" s="1"/>
  <c r="I1366" i="1" a="1"/>
  <c r="I1366" i="1" s="1"/>
  <c r="G1363" i="1" a="1"/>
  <c r="G1363" i="1" s="1"/>
  <c r="G1366" i="1" a="1"/>
  <c r="G1366" i="1" s="1"/>
  <c r="Q1365" i="1" a="1"/>
  <c r="Q1365" i="1"/>
  <c r="P1365" i="1" a="1"/>
  <c r="P1365" i="1" s="1"/>
  <c r="O1363" i="1" a="1"/>
  <c r="O1363" i="1"/>
  <c r="N1363" i="1" a="1"/>
  <c r="N1363" i="1"/>
  <c r="K1363" i="1" a="1"/>
  <c r="K1363" i="1"/>
  <c r="N1364" i="1" a="1"/>
  <c r="N1364" i="1" s="1"/>
  <c r="J1364" i="1" a="1"/>
  <c r="J1364" i="1"/>
  <c r="H1363" i="1" a="1"/>
  <c r="H1363" i="1"/>
  <c r="G1364" i="1" a="1"/>
  <c r="G1364" i="1" s="1"/>
  <c r="L1363" i="1" a="1"/>
  <c r="L1363" i="1"/>
  <c r="O1365" i="1" a="1"/>
  <c r="O1365" i="1"/>
  <c r="K1364" i="1" a="1"/>
  <c r="K1364" i="1"/>
  <c r="H1364" i="1" a="1"/>
  <c r="H1364" i="1"/>
  <c r="P1363" i="1" a="1"/>
  <c r="P1363" i="1" s="1"/>
  <c r="Q1363" i="1" a="1"/>
  <c r="Q1363" i="1" s="1"/>
  <c r="F1368" i="1" a="1"/>
  <c r="F1368" i="1"/>
  <c r="M1367" i="1" a="1"/>
  <c r="M1367" i="1" s="1"/>
  <c r="O1358" i="1" a="1"/>
  <c r="O1358" i="1"/>
  <c r="H1360" i="1" a="1"/>
  <c r="H1360" i="1"/>
  <c r="N1359" i="1" a="1"/>
  <c r="N1359" i="1"/>
  <c r="N1362" i="1" a="1"/>
  <c r="N1362" i="1" s="1"/>
  <c r="K1362" i="1" a="1"/>
  <c r="K1362" i="1"/>
  <c r="I1362" i="1" a="1"/>
  <c r="I1362" i="1" s="1"/>
  <c r="G1362" i="1" a="1"/>
  <c r="G1362" i="1"/>
  <c r="L1361" i="1" a="1"/>
  <c r="L1361" i="1" s="1"/>
  <c r="J1359" i="1" a="1"/>
  <c r="J1359" i="1"/>
  <c r="M1360" i="1" a="1"/>
  <c r="M1360" i="1"/>
  <c r="L1360" i="1" a="1"/>
  <c r="L1360" i="1" s="1"/>
  <c r="G1359" i="1" a="1"/>
  <c r="G1359" i="1" s="1"/>
  <c r="I1360" i="1" a="1"/>
  <c r="I1360" i="1" s="1"/>
  <c r="G1360" i="1" a="1"/>
  <c r="G1360" i="1" s="1"/>
  <c r="M1359" i="1" a="1"/>
  <c r="M1359" i="1"/>
  <c r="L1362" i="1" a="1"/>
  <c r="L1362" i="1" s="1"/>
  <c r="M1362" i="1" a="1"/>
  <c r="M1362" i="1" s="1"/>
  <c r="J1362" i="1" a="1"/>
  <c r="J1362" i="1"/>
  <c r="F1358" i="1" a="1"/>
  <c r="F1358" i="1"/>
  <c r="H1362" i="1" a="1"/>
  <c r="H1362" i="1" s="1"/>
  <c r="K1361" i="1" a="1"/>
  <c r="K1361" i="1" s="1"/>
  <c r="I1361" i="1" a="1"/>
  <c r="I1361" i="1"/>
  <c r="L1358" i="1" a="1"/>
  <c r="L1358" i="1"/>
  <c r="P1360" i="1" a="1"/>
  <c r="P1360" i="1" s="1"/>
  <c r="K1360" i="1" a="1"/>
  <c r="K1360" i="1" s="1"/>
  <c r="J1360" i="1" a="1"/>
  <c r="J1360" i="1" s="1"/>
  <c r="F1360" i="1" a="1"/>
  <c r="F1360" i="1" s="1"/>
  <c r="I1358" i="1" a="1"/>
  <c r="I1358" i="1"/>
  <c r="Q1359" i="1" a="1"/>
  <c r="Q1359" i="1" s="1"/>
  <c r="M1357" i="1" a="1"/>
  <c r="M1357" i="1"/>
  <c r="K1359" i="1" a="1"/>
  <c r="K1359" i="1"/>
  <c r="Q1358" i="1" a="1"/>
  <c r="Q1358" i="1"/>
  <c r="H1358" i="1" a="1"/>
  <c r="H1358" i="1" s="1"/>
  <c r="K1358" i="1" a="1"/>
  <c r="K1358" i="1"/>
  <c r="H1359" i="1" a="1"/>
  <c r="H1359" i="1" s="1"/>
  <c r="F1359" i="1" a="1"/>
  <c r="F1359" i="1" s="1"/>
  <c r="P1358" i="1" a="1"/>
  <c r="P1358" i="1" s="1"/>
  <c r="F1362" i="1" a="1"/>
  <c r="F1362" i="1"/>
  <c r="M1358" i="1" a="1"/>
  <c r="M1358" i="1"/>
  <c r="I1359" i="1" a="1"/>
  <c r="I1359" i="1" s="1"/>
  <c r="M1361" i="1" a="1"/>
  <c r="M1361" i="1" s="1"/>
  <c r="L1357" i="1" a="1"/>
  <c r="L1357" i="1" s="1"/>
  <c r="J1361" i="1" a="1"/>
  <c r="J1361" i="1" s="1"/>
  <c r="P1361" i="1" a="1"/>
  <c r="P1361" i="1"/>
  <c r="Q1360" i="1" a="1"/>
  <c r="Q1360" i="1" s="1"/>
  <c r="P1359" i="1" a="1"/>
  <c r="P1359" i="1" s="1"/>
  <c r="Q1361" i="1" a="1"/>
  <c r="Q1361" i="1"/>
  <c r="H1361" i="1" a="1"/>
  <c r="H1361" i="1"/>
  <c r="G1361" i="1" a="1"/>
  <c r="G1361" i="1" s="1"/>
  <c r="F1361" i="1" a="1"/>
  <c r="F1361" i="1"/>
  <c r="P1357" i="1" a="1"/>
  <c r="P1357" i="1"/>
  <c r="N1360" i="1" a="1"/>
  <c r="N1360" i="1"/>
  <c r="O1359" i="1" a="1"/>
  <c r="O1359" i="1" s="1"/>
  <c r="Q1357" i="1" a="1"/>
  <c r="Q1357" i="1" s="1"/>
  <c r="O1360" i="1" a="1"/>
  <c r="O1360" i="1"/>
  <c r="J1358" i="1" a="1"/>
  <c r="J1358" i="1" s="1"/>
  <c r="O1357" i="1" a="1"/>
  <c r="O1357" i="1"/>
  <c r="G1358" i="1" a="1"/>
  <c r="G1358" i="1" s="1"/>
  <c r="N1357" i="1" a="1"/>
  <c r="N1357" i="1"/>
  <c r="O1361" i="1" a="1"/>
  <c r="O1361" i="1"/>
  <c r="N1361" i="1" a="1"/>
  <c r="N1361" i="1"/>
  <c r="L1359" i="1" a="1"/>
  <c r="L1359" i="1" s="1"/>
  <c r="N1358" i="1" a="1"/>
  <c r="N1358" i="1"/>
  <c r="K1357" i="1" a="1"/>
  <c r="K1357" i="1"/>
  <c r="G1356" i="1" a="1"/>
  <c r="G1356" i="1" s="1"/>
  <c r="P1355" i="1" a="1"/>
  <c r="P1355" i="1"/>
  <c r="Q1352" i="1" a="1"/>
  <c r="Q1352" i="1" s="1"/>
  <c r="N1355" i="1" a="1"/>
  <c r="N1355" i="1" s="1"/>
  <c r="H1353" i="1" a="1"/>
  <c r="H1353" i="1" s="1"/>
  <c r="Q1353" i="1" a="1"/>
  <c r="Q1353" i="1" s="1"/>
  <c r="O1355" i="1" a="1"/>
  <c r="O1355" i="1" s="1"/>
  <c r="F1354" i="1" a="1"/>
  <c r="F1354" i="1" s="1"/>
  <c r="M1355" i="1" a="1"/>
  <c r="M1355" i="1"/>
  <c r="K1354" i="1" a="1"/>
  <c r="K1354" i="1" s="1"/>
  <c r="O1354" i="1" a="1"/>
  <c r="O1354" i="1" s="1"/>
  <c r="P1353" i="1" a="1"/>
  <c r="P1353" i="1"/>
  <c r="K1355" i="1" a="1"/>
  <c r="K1355" i="1"/>
  <c r="M1352" i="1" a="1"/>
  <c r="M1352" i="1" s="1"/>
  <c r="J1355" i="1" a="1"/>
  <c r="J1355" i="1" s="1"/>
  <c r="J1354" i="1" a="1"/>
  <c r="J1354" i="1" s="1"/>
  <c r="Q1354" i="1" a="1"/>
  <c r="Q1354" i="1" s="1"/>
  <c r="J1353" i="1" a="1"/>
  <c r="J1353" i="1" s="1"/>
  <c r="H1355" i="1" a="1"/>
  <c r="H1355" i="1"/>
  <c r="L1354" i="1" a="1"/>
  <c r="L1354" i="1" s="1"/>
  <c r="H1354" i="1" a="1"/>
  <c r="H1354" i="1"/>
  <c r="L1352" i="1" a="1"/>
  <c r="L1352" i="1"/>
  <c r="O1353" i="1" a="1"/>
  <c r="O1353" i="1" s="1"/>
  <c r="F1353" i="1" a="1"/>
  <c r="F1353" i="1"/>
  <c r="Q1356" i="1" a="1"/>
  <c r="Q1356" i="1"/>
  <c r="K1356" i="1" a="1"/>
  <c r="K1356" i="1"/>
  <c r="G1355" i="1" a="1"/>
  <c r="G1355" i="1" s="1"/>
  <c r="F1355" i="1" a="1"/>
  <c r="F1355" i="1"/>
  <c r="Q1355" i="1" a="1"/>
  <c r="Q1355" i="1"/>
  <c r="J1357" i="1" a="1"/>
  <c r="J1357" i="1" s="1"/>
  <c r="N1356" i="1" a="1"/>
  <c r="N1356" i="1"/>
  <c r="L1355" i="1" a="1"/>
  <c r="L1355" i="1" s="1"/>
  <c r="G1353" i="1" a="1"/>
  <c r="G1353" i="1" s="1"/>
  <c r="N1352" i="1" a="1"/>
  <c r="N1352" i="1" s="1"/>
  <c r="K1352" i="1" a="1"/>
  <c r="K1352" i="1"/>
  <c r="F1356" i="1" a="1"/>
  <c r="F1356" i="1" s="1"/>
  <c r="F1357" i="1" a="1"/>
  <c r="F1357" i="1" s="1"/>
  <c r="J1352" i="1" a="1"/>
  <c r="J1352" i="1"/>
  <c r="L1356" i="1" a="1"/>
  <c r="L1356" i="1" s="1"/>
  <c r="P1354" i="1" a="1"/>
  <c r="P1354" i="1" s="1"/>
  <c r="N1354" i="1" a="1"/>
  <c r="N1354" i="1"/>
  <c r="M1354" i="1" a="1"/>
  <c r="M1354" i="1"/>
  <c r="O1352" i="1" a="1"/>
  <c r="O1352" i="1"/>
  <c r="M1356" i="1" a="1"/>
  <c r="M1356" i="1" s="1"/>
  <c r="N1353" i="1" a="1"/>
  <c r="N1353" i="1"/>
  <c r="I1356" i="1" a="1"/>
  <c r="I1356" i="1" s="1"/>
  <c r="I1354" i="1" a="1"/>
  <c r="I1354" i="1" s="1"/>
  <c r="I1353" i="1" a="1"/>
  <c r="I1353" i="1"/>
  <c r="M1353" i="1" a="1"/>
  <c r="M1353" i="1" s="1"/>
  <c r="P1352" i="1" a="1"/>
  <c r="P1352" i="1" s="1"/>
  <c r="I1357" i="1" a="1"/>
  <c r="I1357" i="1"/>
  <c r="H1357" i="1" a="1"/>
  <c r="H1357" i="1" s="1"/>
  <c r="G1357" i="1" a="1"/>
  <c r="G1357" i="1"/>
  <c r="P1356" i="1" a="1"/>
  <c r="P1356" i="1"/>
  <c r="L1353" i="1" a="1"/>
  <c r="L1353" i="1"/>
  <c r="I1355" i="1" a="1"/>
  <c r="I1355" i="1" s="1"/>
  <c r="O1356" i="1" a="1"/>
  <c r="O1356" i="1"/>
  <c r="J1356" i="1" a="1"/>
  <c r="J1356" i="1"/>
  <c r="G1354" i="1" a="1"/>
  <c r="G1354" i="1"/>
  <c r="K1353" i="1" a="1"/>
  <c r="K1353" i="1" s="1"/>
  <c r="H1356" i="1" a="1"/>
  <c r="H1356" i="1"/>
  <c r="K1348" i="1" a="1"/>
  <c r="K1348" i="1" s="1"/>
  <c r="J1347" i="1" a="1"/>
  <c r="J1347" i="1" s="1"/>
  <c r="F1347" i="1" a="1"/>
  <c r="F1347" i="1" s="1"/>
  <c r="M1346" i="1" a="1"/>
  <c r="M1346" i="1" s="1"/>
  <c r="H1346" i="1" a="1"/>
  <c r="H1346" i="1" s="1"/>
  <c r="J1350" i="1" a="1"/>
  <c r="J1350" i="1"/>
  <c r="J1349" i="1" a="1"/>
  <c r="J1349" i="1" s="1"/>
  <c r="Q1347" i="1" a="1"/>
  <c r="Q1347" i="1" s="1"/>
  <c r="I1348" i="1" a="1"/>
  <c r="I1348" i="1"/>
  <c r="G1349" i="1" a="1"/>
  <c r="G1349" i="1"/>
  <c r="H1349" i="1" a="1"/>
  <c r="H1349" i="1" s="1"/>
  <c r="M1350" i="1" a="1"/>
  <c r="M1350" i="1" s="1"/>
  <c r="M1348" i="1" a="1"/>
  <c r="M1348" i="1" s="1"/>
  <c r="I1349" i="1" a="1"/>
  <c r="I1349" i="1" s="1"/>
  <c r="L1348" i="1" a="1"/>
  <c r="L1348" i="1"/>
  <c r="J1348" i="1" a="1"/>
  <c r="J1348" i="1"/>
  <c r="O1347" i="1" a="1"/>
  <c r="O1347" i="1"/>
  <c r="K1347" i="1" a="1"/>
  <c r="K1347" i="1"/>
  <c r="M1347" i="1" a="1"/>
  <c r="M1347" i="1"/>
  <c r="I1352" i="1" a="1"/>
  <c r="I1352" i="1" s="1"/>
  <c r="H1352" i="1" a="1"/>
  <c r="H1352" i="1"/>
  <c r="L1346" i="1" a="1"/>
  <c r="L1346" i="1"/>
  <c r="I1346" i="1" a="1"/>
  <c r="I1346" i="1"/>
  <c r="K1346" i="1" a="1"/>
  <c r="K1346" i="1" s="1"/>
  <c r="G1352" i="1" a="1"/>
  <c r="G1352" i="1" s="1"/>
  <c r="Q1346" i="1" a="1"/>
  <c r="Q1346" i="1"/>
  <c r="Q1349" i="1" a="1"/>
  <c r="Q1349" i="1" s="1"/>
  <c r="O1349" i="1" a="1"/>
  <c r="O1349" i="1" s="1"/>
  <c r="O1348" i="1" a="1"/>
  <c r="O1348" i="1"/>
  <c r="H1348" i="1" a="1"/>
  <c r="H1348" i="1" s="1"/>
  <c r="L1347" i="1" a="1"/>
  <c r="L1347" i="1"/>
  <c r="K1350" i="1" a="1"/>
  <c r="K1350" i="1" s="1"/>
  <c r="F1352" i="1" a="1"/>
  <c r="F1352" i="1" s="1"/>
  <c r="P1349" i="1" a="1"/>
  <c r="P1349" i="1" s="1"/>
  <c r="I1347" i="1" a="1"/>
  <c r="I1347" i="1"/>
  <c r="F1348" i="1" a="1"/>
  <c r="F1348" i="1" s="1"/>
  <c r="G1347" i="1" a="1"/>
  <c r="G1347" i="1" s="1"/>
  <c r="H1350" i="1" a="1"/>
  <c r="H1350" i="1"/>
  <c r="N1346" i="1" a="1"/>
  <c r="N1346" i="1"/>
  <c r="L1349" i="1" a="1"/>
  <c r="L1349" i="1" s="1"/>
  <c r="Q1350" i="1" a="1"/>
  <c r="Q1350" i="1" s="1"/>
  <c r="P1350" i="1" a="1"/>
  <c r="P1350" i="1"/>
  <c r="Q1348" i="1" a="1"/>
  <c r="Q1348" i="1" s="1"/>
  <c r="G1348" i="1" a="1"/>
  <c r="G1348" i="1" s="1"/>
  <c r="N1347" i="1" a="1"/>
  <c r="N1347" i="1"/>
  <c r="N1348" i="1" a="1"/>
  <c r="N1348" i="1"/>
  <c r="O1350" i="1" a="1"/>
  <c r="O1350" i="1"/>
  <c r="N1350" i="1" a="1"/>
  <c r="N1350" i="1"/>
  <c r="O1346" i="1" a="1"/>
  <c r="O1346" i="1" s="1"/>
  <c r="P1346" i="1" a="1"/>
  <c r="P1346" i="1"/>
  <c r="L1350" i="1" a="1"/>
  <c r="L1350" i="1"/>
  <c r="N1349" i="1" a="1"/>
  <c r="N1349" i="1"/>
  <c r="M1349" i="1" a="1"/>
  <c r="M1349" i="1" s="1"/>
  <c r="I1350" i="1" a="1"/>
  <c r="I1350" i="1" s="1"/>
  <c r="P1347" i="1" a="1"/>
  <c r="P1347" i="1" s="1"/>
  <c r="G1350" i="1" a="1"/>
  <c r="G1350" i="1" s="1"/>
  <c r="J1346" i="1" a="1"/>
  <c r="J1346" i="1"/>
  <c r="F1350" i="1" a="1"/>
  <c r="F1350" i="1" s="1"/>
  <c r="P1348" i="1" a="1"/>
  <c r="P1348" i="1" s="1"/>
  <c r="F1349" i="1" a="1"/>
  <c r="F1349" i="1" s="1"/>
  <c r="K1349" i="1" a="1"/>
  <c r="K1349" i="1" s="1"/>
  <c r="H1347" i="1" a="1"/>
  <c r="H1347" i="1" s="1"/>
  <c r="K1338" i="1" a="1"/>
  <c r="K1338" i="1" s="1"/>
  <c r="N1340" i="1" a="1"/>
  <c r="N1340" i="1"/>
  <c r="I1339" i="1" a="1"/>
  <c r="I1339" i="1" s="1"/>
  <c r="G1337" i="1" a="1"/>
  <c r="G1337" i="1" s="1"/>
  <c r="K1339" i="1" a="1"/>
  <c r="K1339" i="1"/>
  <c r="P1338" i="1" a="1"/>
  <c r="P1338" i="1"/>
  <c r="N1338" i="1" a="1"/>
  <c r="N1338" i="1" s="1"/>
  <c r="L1338" i="1" a="1"/>
  <c r="L1338" i="1"/>
  <c r="I1338" i="1" a="1"/>
  <c r="I1338" i="1"/>
  <c r="Q1337" i="1" a="1"/>
  <c r="Q1337" i="1"/>
  <c r="I1340" i="1" a="1"/>
  <c r="I1340" i="1" s="1"/>
  <c r="N1339" i="1" a="1"/>
  <c r="N1339" i="1"/>
  <c r="K1337" i="1" a="1"/>
  <c r="K1337" i="1"/>
  <c r="H1337" i="1" a="1"/>
  <c r="H1337" i="1"/>
  <c r="L1337" i="1" a="1"/>
  <c r="L1337" i="1"/>
  <c r="L1340" i="1" a="1"/>
  <c r="L1340" i="1" s="1"/>
  <c r="J1337" i="1" a="1"/>
  <c r="J1337" i="1"/>
  <c r="H1340" i="1" a="1"/>
  <c r="H1340" i="1"/>
  <c r="G1340" i="1" a="1"/>
  <c r="G1340" i="1"/>
  <c r="M1338" i="1" a="1"/>
  <c r="M1338" i="1" s="1"/>
  <c r="O1337" i="1" a="1"/>
  <c r="O1337" i="1" s="1"/>
  <c r="Q1340" i="1" a="1"/>
  <c r="Q1340" i="1" s="1"/>
  <c r="H1338" i="1" a="1"/>
  <c r="H1338" i="1" s="1"/>
  <c r="K1340" i="1" a="1"/>
  <c r="K1340" i="1" s="1"/>
  <c r="G1339" i="1" a="1"/>
  <c r="G1339" i="1" s="1"/>
  <c r="G1346" i="1" a="1"/>
  <c r="G1346" i="1" s="1"/>
  <c r="F1346" i="1" a="1"/>
  <c r="F1346" i="1" s="1"/>
  <c r="J1338" i="1" a="1"/>
  <c r="J1338" i="1"/>
  <c r="O1339" i="1" a="1"/>
  <c r="O1339" i="1" s="1"/>
  <c r="P1337" i="1" a="1"/>
  <c r="P1337" i="1" s="1"/>
  <c r="M1337" i="1" a="1"/>
  <c r="M1337" i="1"/>
  <c r="J1340" i="1" a="1"/>
  <c r="J1340" i="1" s="1"/>
  <c r="F1338" i="1" a="1"/>
  <c r="F1338" i="1" s="1"/>
  <c r="P1340" i="1" a="1"/>
  <c r="P1340" i="1"/>
  <c r="M1340" i="1" a="1"/>
  <c r="M1340" i="1" s="1"/>
  <c r="Q1339" i="1" a="1"/>
  <c r="Q1339" i="1"/>
  <c r="F1339" i="1" a="1"/>
  <c r="F1339" i="1"/>
  <c r="P1339" i="1" a="1"/>
  <c r="P1339" i="1" s="1"/>
  <c r="O1338" i="1" a="1"/>
  <c r="O1338" i="1" s="1"/>
  <c r="O1340" i="1" a="1"/>
  <c r="O1340" i="1" s="1"/>
  <c r="Q1338" i="1" a="1"/>
  <c r="Q1338" i="1"/>
  <c r="H1339" i="1" a="1"/>
  <c r="H1339" i="1" s="1"/>
  <c r="G1338" i="1" a="1"/>
  <c r="G1338" i="1" s="1"/>
  <c r="F1340" i="1" a="1"/>
  <c r="F1340" i="1"/>
  <c r="M1339" i="1" a="1"/>
  <c r="M1339" i="1" s="1"/>
  <c r="L1339" i="1" a="1"/>
  <c r="L1339" i="1"/>
  <c r="J1339" i="1" a="1"/>
  <c r="J1339" i="1"/>
  <c r="N1337" i="1" a="1"/>
  <c r="N1337" i="1"/>
  <c r="I1337" i="1" a="1"/>
  <c r="I1337" i="1" s="1"/>
  <c r="O1321" i="1" a="1"/>
  <c r="O1321" i="1"/>
  <c r="N1321" i="1" a="1"/>
  <c r="N1321" i="1"/>
  <c r="M1321" i="1" a="1"/>
  <c r="M1321" i="1"/>
  <c r="K1321" i="1" a="1"/>
  <c r="K1321" i="1" s="1"/>
  <c r="L1321" i="1" a="1"/>
  <c r="L1321" i="1" s="1"/>
  <c r="J1321" i="1" a="1"/>
  <c r="J1321" i="1" s="1"/>
  <c r="I1321" i="1" a="1"/>
  <c r="I1321" i="1"/>
  <c r="F1321" i="1" a="1"/>
  <c r="F1321" i="1"/>
  <c r="H1321" i="1" a="1"/>
  <c r="H1321" i="1" s="1"/>
  <c r="G1321" i="1" a="1"/>
  <c r="G1321" i="1" s="1"/>
  <c r="Q1320" i="1" a="1"/>
  <c r="Q1320" i="1"/>
  <c r="M1319" i="1" a="1"/>
  <c r="M1319" i="1" s="1"/>
  <c r="J1319" i="1" a="1"/>
  <c r="J1319" i="1" s="1"/>
  <c r="I1320" i="1" a="1"/>
  <c r="I1320" i="1" s="1"/>
  <c r="Q1319" i="1" a="1"/>
  <c r="Q1319" i="1" s="1"/>
  <c r="P1320" i="1" a="1"/>
  <c r="P1320" i="1"/>
  <c r="O1320" i="1" a="1"/>
  <c r="O1320" i="1"/>
  <c r="N1320" i="1" a="1"/>
  <c r="N1320" i="1"/>
  <c r="M1320" i="1" a="1"/>
  <c r="M1320" i="1"/>
  <c r="L1320" i="1" a="1"/>
  <c r="L1320" i="1"/>
  <c r="F1320" i="1" a="1"/>
  <c r="F1320" i="1"/>
  <c r="P1319" i="1" a="1"/>
  <c r="P1319" i="1"/>
  <c r="N1319" i="1" a="1"/>
  <c r="N1319" i="1"/>
  <c r="O1319" i="1" a="1"/>
  <c r="O1319" i="1"/>
  <c r="L1319" i="1" a="1"/>
  <c r="L1319" i="1" s="1"/>
  <c r="K1320" i="1" a="1"/>
  <c r="K1320" i="1"/>
  <c r="J1320" i="1" a="1"/>
  <c r="J1320" i="1"/>
  <c r="H1320" i="1" a="1"/>
  <c r="H1320" i="1" s="1"/>
  <c r="G1320" i="1" a="1"/>
  <c r="G1320" i="1"/>
  <c r="H1319" i="1" a="1"/>
  <c r="H1319" i="1"/>
  <c r="K1319" i="1" a="1"/>
  <c r="K1319" i="1"/>
  <c r="I1319" i="1" a="1"/>
  <c r="I1319" i="1"/>
  <c r="M1323" i="1" a="1"/>
  <c r="M1323" i="1"/>
  <c r="L1323" i="1" a="1"/>
  <c r="L1323" i="1"/>
  <c r="J1323" i="1" a="1"/>
  <c r="J1323" i="1" s="1"/>
  <c r="O1323" i="1" a="1"/>
  <c r="O1323" i="1"/>
  <c r="F1324" i="1" a="1"/>
  <c r="F1324" i="1" s="1"/>
  <c r="I1323" i="1" a="1"/>
  <c r="I1323" i="1" s="1"/>
  <c r="Q1323" i="1" a="1"/>
  <c r="Q1323" i="1" s="1"/>
  <c r="K1323" i="1" a="1"/>
  <c r="K1323" i="1"/>
  <c r="G1324" i="1" a="1"/>
  <c r="G1324" i="1" s="1"/>
  <c r="P1323" i="1" a="1"/>
  <c r="P1323" i="1" s="1"/>
  <c r="N1323" i="1" a="1"/>
  <c r="N1323" i="1"/>
  <c r="H1323" i="1" a="1"/>
  <c r="H1323" i="1" s="1"/>
  <c r="G1323" i="1" a="1"/>
  <c r="G1323" i="1" s="1"/>
  <c r="F1323" i="1" a="1"/>
  <c r="F1323" i="1"/>
  <c r="Q1321" i="1" a="1"/>
  <c r="Q1321" i="1" s="1"/>
  <c r="P1321" i="1" a="1"/>
  <c r="P1321" i="1"/>
  <c r="F2199" i="1" a="1"/>
  <c r="F2199" i="1"/>
  <c r="L2198" i="1" a="1"/>
  <c r="L2198" i="1"/>
  <c r="O2197" i="1" a="1"/>
  <c r="O2197" i="1" s="1"/>
  <c r="H2198" i="1" a="1"/>
  <c r="H2198" i="1"/>
  <c r="K2200" i="1" a="1"/>
  <c r="K2200" i="1"/>
  <c r="P2199" i="1" a="1"/>
  <c r="P2199" i="1" s="1"/>
  <c r="J2200" i="1" a="1"/>
  <c r="J2200" i="1"/>
  <c r="F2201" i="1" a="1"/>
  <c r="F2201" i="1" s="1"/>
  <c r="I2200" i="1" a="1"/>
  <c r="I2200" i="1" s="1"/>
  <c r="H2202" i="1" a="1"/>
  <c r="H2202" i="1"/>
  <c r="L2201" i="1" a="1"/>
  <c r="L2201" i="1"/>
  <c r="G2200" i="1" a="1"/>
  <c r="G2200" i="1" s="1"/>
  <c r="O2200" i="1" a="1"/>
  <c r="O2200" i="1"/>
  <c r="J2198" i="1" a="1"/>
  <c r="J2198" i="1"/>
  <c r="I2202" i="1" a="1"/>
  <c r="I2202" i="1" s="1"/>
  <c r="I2201" i="1" a="1"/>
  <c r="I2201" i="1" s="1"/>
  <c r="G2202" i="1" a="1"/>
  <c r="G2202" i="1"/>
  <c r="Q2201" i="1" a="1"/>
  <c r="Q2201" i="1"/>
  <c r="N2201" i="1" a="1"/>
  <c r="N2201" i="1" s="1"/>
  <c r="P2201" i="1" a="1"/>
  <c r="P2201" i="1" s="1"/>
  <c r="I2199" i="1" a="1"/>
  <c r="I2199" i="1" s="1"/>
  <c r="O2201" i="1" a="1"/>
  <c r="O2201" i="1" s="1"/>
  <c r="K2201" i="1" a="1"/>
  <c r="K2201" i="1"/>
  <c r="J2199" i="1" a="1"/>
  <c r="J2199" i="1"/>
  <c r="N2197" i="1" a="1"/>
  <c r="N2197" i="1" s="1"/>
  <c r="Q2200" i="1" a="1"/>
  <c r="Q2200" i="1" s="1"/>
  <c r="H2201" i="1" a="1"/>
  <c r="H2201" i="1" s="1"/>
  <c r="N2200" i="1" a="1"/>
  <c r="N2200" i="1" s="1"/>
  <c r="F2200" i="1" a="1"/>
  <c r="F2200" i="1" s="1"/>
  <c r="G2199" i="1" a="1"/>
  <c r="G2199" i="1"/>
  <c r="Q2198" i="1" a="1"/>
  <c r="Q2198" i="1"/>
  <c r="G2198" i="1" a="1"/>
  <c r="G2198" i="1" s="1"/>
  <c r="O2199" i="1" a="1"/>
  <c r="O2199" i="1" s="1"/>
  <c r="K2199" i="1" a="1"/>
  <c r="K2199" i="1"/>
  <c r="O2198" i="1" a="1"/>
  <c r="O2198" i="1"/>
  <c r="Q2197" i="1" a="1"/>
  <c r="Q2197" i="1" s="1"/>
  <c r="M2198" i="1" a="1"/>
  <c r="M2198" i="1" s="1"/>
  <c r="F2198" i="1" a="1"/>
  <c r="F2198" i="1" s="1"/>
  <c r="F2202" i="1" a="1"/>
  <c r="F2202" i="1"/>
  <c r="M2201" i="1" a="1"/>
  <c r="M2201" i="1"/>
  <c r="H2200" i="1" a="1"/>
  <c r="H2200" i="1"/>
  <c r="J2201" i="1" a="1"/>
  <c r="J2201" i="1" s="1"/>
  <c r="G2201" i="1" a="1"/>
  <c r="G2201" i="1"/>
  <c r="K2198" i="1" a="1"/>
  <c r="K2198" i="1"/>
  <c r="M2199" i="1" a="1"/>
  <c r="M2199" i="1" s="1"/>
  <c r="P2200" i="1" a="1"/>
  <c r="P2200" i="1"/>
  <c r="P2197" i="1" a="1"/>
  <c r="P2197" i="1" s="1"/>
  <c r="N2199" i="1" a="1"/>
  <c r="N2199" i="1" s="1"/>
  <c r="M2200" i="1" a="1"/>
  <c r="M2200" i="1" s="1"/>
  <c r="P2198" i="1" a="1"/>
  <c r="P2198" i="1" s="1"/>
  <c r="L2200" i="1" a="1"/>
  <c r="L2200" i="1"/>
  <c r="N2198" i="1" a="1"/>
  <c r="N2198" i="1"/>
  <c r="I2198" i="1" a="1"/>
  <c r="I2198" i="1"/>
  <c r="Q2199" i="1" a="1"/>
  <c r="Q2199" i="1" s="1"/>
  <c r="L2199" i="1" a="1"/>
  <c r="L2199" i="1"/>
  <c r="H2199" i="1" a="1"/>
  <c r="H2199" i="1" s="1"/>
  <c r="J2195" i="1" a="1"/>
  <c r="J2195" i="1" s="1"/>
  <c r="J2193" i="1" a="1"/>
  <c r="J2193" i="1"/>
  <c r="P2194" i="1" a="1"/>
  <c r="P2194" i="1" s="1"/>
  <c r="M2194" i="1" a="1"/>
  <c r="M2194" i="1"/>
  <c r="J2194" i="1" a="1"/>
  <c r="J2194" i="1" s="1"/>
  <c r="G2196" i="1" a="1"/>
  <c r="G2196" i="1"/>
  <c r="P2192" i="1" a="1"/>
  <c r="P2192" i="1"/>
  <c r="O2196" i="1" a="1"/>
  <c r="O2196" i="1" s="1"/>
  <c r="L2195" i="1" a="1"/>
  <c r="L2195" i="1" s="1"/>
  <c r="L2196" i="1" a="1"/>
  <c r="L2196" i="1" s="1"/>
  <c r="H2195" i="1" a="1"/>
  <c r="H2195" i="1" s="1"/>
  <c r="O2195" i="1" a="1"/>
  <c r="O2195" i="1"/>
  <c r="H2194" i="1" a="1"/>
  <c r="H2194" i="1"/>
  <c r="N2193" i="1" a="1"/>
  <c r="N2193" i="1"/>
  <c r="O2192" i="1" a="1"/>
  <c r="O2192" i="1" s="1"/>
  <c r="O2193" i="1" a="1"/>
  <c r="O2193" i="1" s="1"/>
  <c r="N2195" i="1" a="1"/>
  <c r="N2195" i="1" s="1"/>
  <c r="Q2194" i="1" a="1"/>
  <c r="Q2194" i="1"/>
  <c r="G2194" i="1" a="1"/>
  <c r="G2194" i="1" s="1"/>
  <c r="L2192" i="1" a="1"/>
  <c r="L2192" i="1" s="1"/>
  <c r="I2197" i="1" a="1"/>
  <c r="I2197" i="1" s="1"/>
  <c r="I2194" i="1" a="1"/>
  <c r="I2194" i="1" s="1"/>
  <c r="F2195" i="1" a="1"/>
  <c r="F2195" i="1"/>
  <c r="F2193" i="1" a="1"/>
  <c r="F2193" i="1"/>
  <c r="L2194" i="1" a="1"/>
  <c r="L2194" i="1"/>
  <c r="O2194" i="1" a="1"/>
  <c r="O2194" i="1"/>
  <c r="Q2192" i="1" a="1"/>
  <c r="Q2192" i="1" s="1"/>
  <c r="J2196" i="1" a="1"/>
  <c r="J2196" i="1"/>
  <c r="I2196" i="1" a="1"/>
  <c r="I2196" i="1" s="1"/>
  <c r="J2197" i="1" a="1"/>
  <c r="J2197" i="1"/>
  <c r="M2197" i="1" a="1"/>
  <c r="M2197" i="1" s="1"/>
  <c r="L2197" i="1" a="1"/>
  <c r="L2197" i="1"/>
  <c r="K2197" i="1" a="1"/>
  <c r="K2197" i="1"/>
  <c r="Q2193" i="1" a="1"/>
  <c r="Q2193" i="1" s="1"/>
  <c r="H2196" i="1" a="1"/>
  <c r="H2196" i="1"/>
  <c r="I2195" i="1" a="1"/>
  <c r="I2195" i="1" s="1"/>
  <c r="H2197" i="1" a="1"/>
  <c r="H2197" i="1" s="1"/>
  <c r="F2197" i="1" a="1"/>
  <c r="F2197" i="1" s="1"/>
  <c r="N2196" i="1" a="1"/>
  <c r="N2196" i="1" s="1"/>
  <c r="M2195" i="1" a="1"/>
  <c r="M2195" i="1" s="1"/>
  <c r="L2193" i="1" a="1"/>
  <c r="L2193" i="1" s="1"/>
  <c r="P2196" i="1" a="1"/>
  <c r="P2196" i="1"/>
  <c r="M2196" i="1" a="1"/>
  <c r="M2196" i="1" s="1"/>
  <c r="K2196" i="1" a="1"/>
  <c r="K2196" i="1" s="1"/>
  <c r="G2195" i="1" a="1"/>
  <c r="G2195" i="1"/>
  <c r="F2196" i="1" a="1"/>
  <c r="F2196" i="1"/>
  <c r="Q2195" i="1" a="1"/>
  <c r="Q2195" i="1" s="1"/>
  <c r="P2195" i="1" a="1"/>
  <c r="P2195" i="1" s="1"/>
  <c r="K2195" i="1" a="1"/>
  <c r="K2195" i="1" s="1"/>
  <c r="N2194" i="1" a="1"/>
  <c r="N2194" i="1" s="1"/>
  <c r="K2194" i="1" a="1"/>
  <c r="K2194" i="1"/>
  <c r="I2193" i="1" a="1"/>
  <c r="I2193" i="1"/>
  <c r="M2193" i="1" a="1"/>
  <c r="M2193" i="1"/>
  <c r="G2193" i="1" a="1"/>
  <c r="G2193" i="1"/>
  <c r="F2194" i="1" a="1"/>
  <c r="F2194" i="1"/>
  <c r="J2192" i="1" a="1"/>
  <c r="J2192" i="1"/>
  <c r="K2193" i="1" a="1"/>
  <c r="K2193" i="1"/>
  <c r="N2192" i="1" a="1"/>
  <c r="N2192" i="1"/>
  <c r="H2193" i="1" a="1"/>
  <c r="H2193" i="1"/>
  <c r="M2192" i="1" a="1"/>
  <c r="M2192" i="1" s="1"/>
  <c r="K2192" i="1" a="1"/>
  <c r="K2192" i="1"/>
  <c r="G2197" i="1" a="1"/>
  <c r="G2197" i="1" s="1"/>
  <c r="Q2196" i="1" a="1"/>
  <c r="Q2196" i="1"/>
  <c r="P2193" i="1" a="1"/>
  <c r="P2193" i="1" s="1"/>
  <c r="J2186" i="1" a="1"/>
  <c r="J2186" i="1" s="1"/>
  <c r="I2192" i="1" a="1"/>
  <c r="I2192" i="1" s="1"/>
  <c r="G2192" i="1" a="1"/>
  <c r="G2192" i="1" s="1"/>
  <c r="G2191" i="1" a="1"/>
  <c r="G2191" i="1" s="1"/>
  <c r="N2188" i="1" a="1"/>
  <c r="N2188" i="1" s="1"/>
  <c r="N2190" i="1" a="1"/>
  <c r="N2190" i="1"/>
  <c r="J2190" i="1" a="1"/>
  <c r="J2190" i="1" s="1"/>
  <c r="M2191" i="1" a="1"/>
  <c r="M2191" i="1"/>
  <c r="P2190" i="1" a="1"/>
  <c r="P2190" i="1"/>
  <c r="P2188" i="1" a="1"/>
  <c r="P2188" i="1"/>
  <c r="H2191" i="1" a="1"/>
  <c r="H2191" i="1"/>
  <c r="L2190" i="1" a="1"/>
  <c r="L2190" i="1"/>
  <c r="G2190" i="1" a="1"/>
  <c r="G2190" i="1" s="1"/>
  <c r="K2188" i="1" a="1"/>
  <c r="K2188" i="1" s="1"/>
  <c r="M2187" i="1" a="1"/>
  <c r="M2187" i="1" s="1"/>
  <c r="O2187" i="1" a="1"/>
  <c r="O2187" i="1"/>
  <c r="G2188" i="1" a="1"/>
  <c r="G2188" i="1"/>
  <c r="H2186" i="1" a="1"/>
  <c r="H2186" i="1"/>
  <c r="H2192" i="1" a="1"/>
  <c r="H2192" i="1"/>
  <c r="F2192" i="1" a="1"/>
  <c r="F2192" i="1"/>
  <c r="Q2191" i="1" a="1"/>
  <c r="Q2191" i="1" s="1"/>
  <c r="K2190" i="1" a="1"/>
  <c r="K2190" i="1"/>
  <c r="L2186" i="1" a="1"/>
  <c r="L2186" i="1" s="1"/>
  <c r="F2188" i="1" a="1"/>
  <c r="F2188" i="1" s="1"/>
  <c r="O2191" i="1" a="1"/>
  <c r="O2191" i="1" s="1"/>
  <c r="K2191" i="1" a="1"/>
  <c r="K2191" i="1" s="1"/>
  <c r="I2191" i="1" a="1"/>
  <c r="I2191" i="1"/>
  <c r="N2191" i="1" a="1"/>
  <c r="N2191" i="1" s="1"/>
  <c r="F2191" i="1" a="1"/>
  <c r="F2191" i="1"/>
  <c r="Q2190" i="1" a="1"/>
  <c r="Q2190" i="1" s="1"/>
  <c r="M2190" i="1" a="1"/>
  <c r="M2190" i="1" s="1"/>
  <c r="Q2188" i="1" a="1"/>
  <c r="Q2188" i="1" s="1"/>
  <c r="I2188" i="1" a="1"/>
  <c r="I2188" i="1" s="1"/>
  <c r="P2187" i="1" a="1"/>
  <c r="P2187" i="1" s="1"/>
  <c r="M2188" i="1" a="1"/>
  <c r="M2188" i="1" s="1"/>
  <c r="J2188" i="1" a="1"/>
  <c r="J2188" i="1" s="1"/>
  <c r="L2188" i="1" a="1"/>
  <c r="L2188" i="1" s="1"/>
  <c r="N2186" i="1" a="1"/>
  <c r="N2186" i="1"/>
  <c r="O2188" i="1" a="1"/>
  <c r="O2188" i="1"/>
  <c r="N2187" i="1" a="1"/>
  <c r="N2187" i="1" s="1"/>
  <c r="H2188" i="1" a="1"/>
  <c r="H2188" i="1" s="1"/>
  <c r="F2187" i="1" a="1"/>
  <c r="F2187" i="1" s="1"/>
  <c r="I2186" i="1" a="1"/>
  <c r="I2186" i="1"/>
  <c r="J2187" i="1" a="1"/>
  <c r="J2187" i="1" s="1"/>
  <c r="Q2186" i="1" a="1"/>
  <c r="Q2186" i="1"/>
  <c r="J2191" i="1" a="1"/>
  <c r="J2191" i="1"/>
  <c r="H2190" i="1" a="1"/>
  <c r="H2190" i="1"/>
  <c r="Q2187" i="1" a="1"/>
  <c r="Q2187" i="1"/>
  <c r="H2187" i="1" a="1"/>
  <c r="H2187" i="1" s="1"/>
  <c r="K2186" i="1" a="1"/>
  <c r="K2186" i="1"/>
  <c r="I2190" i="1" a="1"/>
  <c r="I2190" i="1"/>
  <c r="K2187" i="1" a="1"/>
  <c r="K2187" i="1"/>
  <c r="F2190" i="1" a="1"/>
  <c r="F2190" i="1"/>
  <c r="I2187" i="1" a="1"/>
  <c r="I2187" i="1"/>
  <c r="O2186" i="1" a="1"/>
  <c r="O2186" i="1"/>
  <c r="P2191" i="1" a="1"/>
  <c r="P2191" i="1" s="1"/>
  <c r="M2186" i="1" a="1"/>
  <c r="M2186" i="1" s="1"/>
  <c r="P2186" i="1" a="1"/>
  <c r="P2186" i="1"/>
  <c r="L2191" i="1" a="1"/>
  <c r="L2191" i="1" s="1"/>
  <c r="O2190" i="1" a="1"/>
  <c r="O2190" i="1" s="1"/>
  <c r="L2187" i="1" a="1"/>
  <c r="L2187" i="1" s="1"/>
  <c r="G2187" i="1" a="1"/>
  <c r="G2187" i="1" s="1"/>
  <c r="K2185" i="1" a="1"/>
  <c r="K2185" i="1" s="1"/>
  <c r="N2181" i="1" a="1"/>
  <c r="N2181" i="1" s="1"/>
  <c r="G2184" i="1" a="1"/>
  <c r="G2184" i="1" s="1"/>
  <c r="I2184" i="1" a="1"/>
  <c r="I2184" i="1" s="1"/>
  <c r="O2183" i="1" a="1"/>
  <c r="O2183" i="1" s="1"/>
  <c r="L2184" i="1" a="1"/>
  <c r="L2184" i="1"/>
  <c r="J2182" i="1" a="1"/>
  <c r="J2182" i="1" s="1"/>
  <c r="P2181" i="1" a="1"/>
  <c r="P2181" i="1" s="1"/>
  <c r="H2181" i="1" a="1"/>
  <c r="H2181" i="1" s="1"/>
  <c r="M2183" i="1" a="1"/>
  <c r="M2183" i="1"/>
  <c r="J2183" i="1" a="1"/>
  <c r="J2183" i="1"/>
  <c r="L2183" i="1" a="1"/>
  <c r="L2183" i="1"/>
  <c r="G2183" i="1" a="1"/>
  <c r="G2183" i="1"/>
  <c r="J2181" i="1" a="1"/>
  <c r="J2181" i="1" s="1"/>
  <c r="O2185" i="1" a="1"/>
  <c r="O2185" i="1"/>
  <c r="Q2183" i="1" a="1"/>
  <c r="Q2183" i="1"/>
  <c r="H2183" i="1" a="1"/>
  <c r="H2183" i="1" s="1"/>
  <c r="N2182" i="1" a="1"/>
  <c r="N2182" i="1"/>
  <c r="F2182" i="1" a="1"/>
  <c r="F2182" i="1"/>
  <c r="M2185" i="1" a="1"/>
  <c r="M2185" i="1"/>
  <c r="J2185" i="1" a="1"/>
  <c r="J2185" i="1"/>
  <c r="G2185" i="1" a="1"/>
  <c r="G2185" i="1" s="1"/>
  <c r="K2182" i="1" a="1"/>
  <c r="K2182" i="1" s="1"/>
  <c r="K2183" i="1" a="1"/>
  <c r="K2183" i="1" s="1"/>
  <c r="H2182" i="1" a="1"/>
  <c r="H2182" i="1" s="1"/>
  <c r="F2185" i="1" a="1"/>
  <c r="F2185" i="1" s="1"/>
  <c r="Q2184" i="1" a="1"/>
  <c r="Q2184" i="1" s="1"/>
  <c r="I2182" i="1" a="1"/>
  <c r="I2182" i="1"/>
  <c r="N2183" i="1" a="1"/>
  <c r="N2183" i="1" s="1"/>
  <c r="F2181" i="1" a="1"/>
  <c r="F2181" i="1" s="1"/>
  <c r="L2182" i="1" a="1"/>
  <c r="L2182" i="1" s="1"/>
  <c r="O2184" i="1" a="1"/>
  <c r="O2184" i="1" s="1"/>
  <c r="I2183" i="1" a="1"/>
  <c r="I2183" i="1" s="1"/>
  <c r="P2184" i="1" a="1"/>
  <c r="P2184" i="1" s="1"/>
  <c r="Q2180" i="1" a="1"/>
  <c r="Q2180" i="1" s="1"/>
  <c r="J2184" i="1" a="1"/>
  <c r="J2184" i="1" s="1"/>
  <c r="M2181" i="1" a="1"/>
  <c r="M2181" i="1"/>
  <c r="F2184" i="1" a="1"/>
  <c r="F2184" i="1" s="1"/>
  <c r="L2181" i="1" a="1"/>
  <c r="L2181" i="1" s="1"/>
  <c r="P2183" i="1" a="1"/>
  <c r="P2183" i="1"/>
  <c r="F2183" i="1" a="1"/>
  <c r="F2183" i="1"/>
  <c r="Q2182" i="1" a="1"/>
  <c r="Q2182" i="1"/>
  <c r="O2182" i="1" a="1"/>
  <c r="O2182" i="1"/>
  <c r="K2181" i="1" a="1"/>
  <c r="K2181" i="1" s="1"/>
  <c r="M2182" i="1" a="1"/>
  <c r="M2182" i="1"/>
  <c r="G2182" i="1" a="1"/>
  <c r="G2182" i="1"/>
  <c r="I2181" i="1" a="1"/>
  <c r="I2181" i="1" s="1"/>
  <c r="G2181" i="1" a="1"/>
  <c r="G2181" i="1"/>
  <c r="P2180" i="1" a="1"/>
  <c r="P2180" i="1"/>
  <c r="N2185" i="1" a="1"/>
  <c r="N2185" i="1"/>
  <c r="O2181" i="1" a="1"/>
  <c r="O2181" i="1"/>
  <c r="N2184" i="1" a="1"/>
  <c r="N2184" i="1" s="1"/>
  <c r="G2186" i="1" a="1"/>
  <c r="G2186" i="1" s="1"/>
  <c r="I2185" i="1" a="1"/>
  <c r="I2185" i="1"/>
  <c r="H2184" i="1" a="1"/>
  <c r="H2184" i="1"/>
  <c r="F2186" i="1" a="1"/>
  <c r="F2186" i="1"/>
  <c r="L2185" i="1" a="1"/>
  <c r="L2185" i="1"/>
  <c r="H2185" i="1" a="1"/>
  <c r="H2185" i="1" s="1"/>
  <c r="Q2181" i="1" a="1"/>
  <c r="Q2181" i="1"/>
  <c r="M2184" i="1" a="1"/>
  <c r="M2184" i="1"/>
  <c r="Q2185" i="1" a="1"/>
  <c r="Q2185" i="1" s="1"/>
  <c r="K2184" i="1" a="1"/>
  <c r="K2184" i="1"/>
  <c r="P2185" i="1" a="1"/>
  <c r="P2185" i="1"/>
  <c r="P2182" i="1" a="1"/>
  <c r="P2182" i="1"/>
  <c r="I2180" i="1" a="1"/>
  <c r="I2180" i="1"/>
  <c r="Q2179" i="1" a="1"/>
  <c r="Q2179" i="1" s="1"/>
  <c r="M2179" i="1" a="1"/>
  <c r="M2179" i="1" s="1"/>
  <c r="L2175" i="1" a="1"/>
  <c r="L2175" i="1" s="1"/>
  <c r="H2176" i="1" a="1"/>
  <c r="H2176" i="1" s="1"/>
  <c r="O2180" i="1" a="1"/>
  <c r="O2180" i="1"/>
  <c r="L2180" i="1" a="1"/>
  <c r="L2180" i="1"/>
  <c r="H2179" i="1" a="1"/>
  <c r="H2179" i="1" s="1"/>
  <c r="F2178" i="1" a="1"/>
  <c r="F2178" i="1"/>
  <c r="Q2177" i="1" a="1"/>
  <c r="Q2177" i="1" s="1"/>
  <c r="J2178" i="1" a="1"/>
  <c r="J2178" i="1" s="1"/>
  <c r="N2180" i="1" a="1"/>
  <c r="N2180" i="1" s="1"/>
  <c r="J2180" i="1" a="1"/>
  <c r="J2180" i="1" s="1"/>
  <c r="F2180" i="1" a="1"/>
  <c r="F2180" i="1" s="1"/>
  <c r="O2179" i="1" a="1"/>
  <c r="O2179" i="1"/>
  <c r="L2178" i="1" a="1"/>
  <c r="L2178" i="1"/>
  <c r="O2177" i="1" a="1"/>
  <c r="O2177" i="1"/>
  <c r="P2178" i="1" a="1"/>
  <c r="P2178" i="1" s="1"/>
  <c r="J2177" i="1" a="1"/>
  <c r="J2177" i="1" s="1"/>
  <c r="I2177" i="1" a="1"/>
  <c r="I2177" i="1"/>
  <c r="L2176" i="1" a="1"/>
  <c r="L2176" i="1" s="1"/>
  <c r="L2179" i="1" a="1"/>
  <c r="L2179" i="1"/>
  <c r="N2177" i="1" a="1"/>
  <c r="N2177" i="1" s="1"/>
  <c r="N2175" i="1" a="1"/>
  <c r="N2175" i="1" s="1"/>
  <c r="G2176" i="1" a="1"/>
  <c r="G2176" i="1"/>
  <c r="N2179" i="1" a="1"/>
  <c r="N2179" i="1" s="1"/>
  <c r="F2179" i="1" a="1"/>
  <c r="F2179" i="1"/>
  <c r="P2175" i="1" a="1"/>
  <c r="P2175" i="1"/>
  <c r="Q2178" i="1" a="1"/>
  <c r="Q2178" i="1"/>
  <c r="K2178" i="1" a="1"/>
  <c r="K2178" i="1" s="1"/>
  <c r="N2176" i="1" a="1"/>
  <c r="N2176" i="1" s="1"/>
  <c r="I2178" i="1" a="1"/>
  <c r="I2178" i="1"/>
  <c r="M2177" i="1" a="1"/>
  <c r="M2177" i="1" s="1"/>
  <c r="M2175" i="1" a="1"/>
  <c r="M2175" i="1" s="1"/>
  <c r="L2177" i="1" a="1"/>
  <c r="L2177" i="1" s="1"/>
  <c r="Q2176" i="1" a="1"/>
  <c r="Q2176" i="1" s="1"/>
  <c r="J2176" i="1" a="1"/>
  <c r="J2176" i="1" s="1"/>
  <c r="O2175" i="1" a="1"/>
  <c r="O2175" i="1"/>
  <c r="N2178" i="1" a="1"/>
  <c r="N2178" i="1" s="1"/>
  <c r="M2176" i="1" a="1"/>
  <c r="M2176" i="1" s="1"/>
  <c r="P2176" i="1" a="1"/>
  <c r="P2176" i="1" s="1"/>
  <c r="K2177" i="1" a="1"/>
  <c r="K2177" i="1"/>
  <c r="H2180" i="1" a="1"/>
  <c r="H2180" i="1" s="1"/>
  <c r="I2179" i="1" a="1"/>
  <c r="I2179" i="1" s="1"/>
  <c r="G2180" i="1" a="1"/>
  <c r="G2180" i="1" s="1"/>
  <c r="O2178" i="1" a="1"/>
  <c r="O2178" i="1" s="1"/>
  <c r="K2176" i="1" a="1"/>
  <c r="K2176" i="1" s="1"/>
  <c r="F2176" i="1" a="1"/>
  <c r="F2176" i="1" s="1"/>
  <c r="J2179" i="1" a="1"/>
  <c r="J2179" i="1"/>
  <c r="K2179" i="1" a="1"/>
  <c r="K2179" i="1"/>
  <c r="P2179" i="1" a="1"/>
  <c r="P2179" i="1"/>
  <c r="M2178" i="1" a="1"/>
  <c r="M2178" i="1" s="1"/>
  <c r="P2177" i="1" a="1"/>
  <c r="P2177" i="1" s="1"/>
  <c r="M2180" i="1" a="1"/>
  <c r="M2180" i="1"/>
  <c r="K2180" i="1" a="1"/>
  <c r="K2180" i="1" s="1"/>
  <c r="H2177" i="1" a="1"/>
  <c r="H2177" i="1"/>
  <c r="I2176" i="1" a="1"/>
  <c r="I2176" i="1"/>
  <c r="O2176" i="1" a="1"/>
  <c r="O2176" i="1"/>
  <c r="H2178" i="1" a="1"/>
  <c r="H2178" i="1" s="1"/>
  <c r="G2178" i="1" a="1"/>
  <c r="G2178" i="1"/>
  <c r="F2177" i="1" a="1"/>
  <c r="F2177" i="1" s="1"/>
  <c r="G2177" i="1" a="1"/>
  <c r="G2177" i="1" s="1"/>
  <c r="Q2175" i="1" a="1"/>
  <c r="Q2175" i="1" s="1"/>
  <c r="G2179" i="1" a="1"/>
  <c r="G2179" i="1" s="1"/>
  <c r="O2173" i="1" a="1"/>
  <c r="O2173" i="1" s="1"/>
  <c r="O2174" i="1" a="1"/>
  <c r="O2174" i="1" s="1"/>
  <c r="G2174" i="1" a="1"/>
  <c r="G2174" i="1"/>
  <c r="Q2173" i="1" a="1"/>
  <c r="Q2173" i="1" s="1"/>
  <c r="P2171" i="1" a="1"/>
  <c r="P2171" i="1" s="1"/>
  <c r="I2170" i="1" a="1"/>
  <c r="I2170" i="1" s="1"/>
  <c r="Q2172" i="1" a="1"/>
  <c r="Q2172" i="1"/>
  <c r="O2172" i="1" a="1"/>
  <c r="O2172" i="1" s="1"/>
  <c r="H2172" i="1" a="1"/>
  <c r="H2172" i="1"/>
  <c r="L2171" i="1" a="1"/>
  <c r="L2171" i="1" s="1"/>
  <c r="J2171" i="1" a="1"/>
  <c r="J2171" i="1" s="1"/>
  <c r="H2170" i="1" a="1"/>
  <c r="H2170" i="1" s="1"/>
  <c r="N2172" i="1" a="1"/>
  <c r="N2172" i="1"/>
  <c r="M2172" i="1" a="1"/>
  <c r="M2172" i="1"/>
  <c r="L2172" i="1" a="1"/>
  <c r="L2172" i="1"/>
  <c r="J2172" i="1" a="1"/>
  <c r="J2172" i="1"/>
  <c r="L2170" i="1" a="1"/>
  <c r="L2170" i="1" s="1"/>
  <c r="N2170" i="1" a="1"/>
  <c r="N2170" i="1" s="1"/>
  <c r="J2170" i="1" a="1"/>
  <c r="J2170" i="1"/>
  <c r="O2171" i="1" a="1"/>
  <c r="O2171" i="1" s="1"/>
  <c r="K2171" i="1" a="1"/>
  <c r="K2171" i="1"/>
  <c r="I2175" i="1" a="1"/>
  <c r="I2175" i="1"/>
  <c r="F2173" i="1" a="1"/>
  <c r="F2173" i="1"/>
  <c r="G2175" i="1" a="1"/>
  <c r="G2175" i="1" s="1"/>
  <c r="N2174" i="1" a="1"/>
  <c r="N2174" i="1" s="1"/>
  <c r="M2174" i="1" a="1"/>
  <c r="M2174" i="1" s="1"/>
  <c r="L2173" i="1" a="1"/>
  <c r="L2173" i="1" s="1"/>
  <c r="L2174" i="1" a="1"/>
  <c r="L2174" i="1" s="1"/>
  <c r="H2174" i="1" a="1"/>
  <c r="H2174" i="1" s="1"/>
  <c r="Q2170" i="1" a="1"/>
  <c r="Q2170" i="1" s="1"/>
  <c r="Q2171" i="1" a="1"/>
  <c r="Q2171" i="1" s="1"/>
  <c r="K2170" i="1" a="1"/>
  <c r="K2170" i="1"/>
  <c r="N2173" i="1" a="1"/>
  <c r="N2173" i="1" s="1"/>
  <c r="J2173" i="1" a="1"/>
  <c r="J2173" i="1" s="1"/>
  <c r="O2170" i="1" a="1"/>
  <c r="O2170" i="1" s="1"/>
  <c r="G2173" i="1" a="1"/>
  <c r="G2173" i="1"/>
  <c r="K2172" i="1" a="1"/>
  <c r="K2172" i="1" s="1"/>
  <c r="I2171" i="1" a="1"/>
  <c r="I2171" i="1"/>
  <c r="F2171" i="1" a="1"/>
  <c r="F2171" i="1" s="1"/>
  <c r="G2171" i="1" a="1"/>
  <c r="G2171" i="1" s="1"/>
  <c r="F2175" i="1" a="1"/>
  <c r="F2175" i="1"/>
  <c r="M2173" i="1" a="1"/>
  <c r="M2173" i="1"/>
  <c r="K2173" i="1" a="1"/>
  <c r="K2173" i="1"/>
  <c r="M2171" i="1" a="1"/>
  <c r="M2171" i="1"/>
  <c r="P2170" i="1" a="1"/>
  <c r="P2170" i="1"/>
  <c r="I2174" i="1" a="1"/>
  <c r="I2174" i="1" s="1"/>
  <c r="H2171" i="1" a="1"/>
  <c r="H2171" i="1" s="1"/>
  <c r="K2174" i="1" a="1"/>
  <c r="K2174" i="1"/>
  <c r="K2175" i="1" a="1"/>
  <c r="K2175" i="1" s="1"/>
  <c r="J2175" i="1" a="1"/>
  <c r="J2175" i="1"/>
  <c r="I2172" i="1" a="1"/>
  <c r="I2172" i="1"/>
  <c r="N2171" i="1" a="1"/>
  <c r="N2171" i="1"/>
  <c r="H2175" i="1" a="1"/>
  <c r="H2175" i="1" s="1"/>
  <c r="Q2174" i="1" a="1"/>
  <c r="Q2174" i="1"/>
  <c r="I2173" i="1" a="1"/>
  <c r="I2173" i="1"/>
  <c r="F2172" i="1" a="1"/>
  <c r="F2172" i="1"/>
  <c r="J2174" i="1" a="1"/>
  <c r="J2174" i="1" s="1"/>
  <c r="G2172" i="1" a="1"/>
  <c r="G2172" i="1" s="1"/>
  <c r="P2174" i="1" a="1"/>
  <c r="P2174" i="1" s="1"/>
  <c r="H2173" i="1" a="1"/>
  <c r="H2173" i="1" s="1"/>
  <c r="P2173" i="1" a="1"/>
  <c r="P2173" i="1"/>
  <c r="P2172" i="1" a="1"/>
  <c r="P2172" i="1" s="1"/>
  <c r="M2170" i="1" a="1"/>
  <c r="M2170" i="1" s="1"/>
  <c r="F2174" i="1" a="1"/>
  <c r="F2174" i="1" s="1"/>
  <c r="O2164" i="1" a="1"/>
  <c r="O2164" i="1"/>
  <c r="H2167" i="1" a="1"/>
  <c r="H2167" i="1" s="1"/>
  <c r="M2166" i="1" a="1"/>
  <c r="M2166" i="1" s="1"/>
  <c r="H2168" i="1" a="1"/>
  <c r="H2168" i="1" s="1"/>
  <c r="M2167" i="1" a="1"/>
  <c r="M2167" i="1"/>
  <c r="J2166" i="1" a="1"/>
  <c r="J2166" i="1" s="1"/>
  <c r="G2168" i="1" a="1"/>
  <c r="G2168" i="1"/>
  <c r="N2166" i="1" a="1"/>
  <c r="N2166" i="1"/>
  <c r="K2167" i="1" a="1"/>
  <c r="K2167" i="1"/>
  <c r="N2164" i="1" a="1"/>
  <c r="N2164" i="1"/>
  <c r="I2169" i="1" a="1"/>
  <c r="I2169" i="1" s="1"/>
  <c r="J2168" i="1" a="1"/>
  <c r="J2168" i="1"/>
  <c r="I2164" i="1" a="1"/>
  <c r="I2164" i="1"/>
  <c r="Q2166" i="1" a="1"/>
  <c r="Q2166" i="1" s="1"/>
  <c r="K2166" i="1" a="1"/>
  <c r="K2166" i="1"/>
  <c r="H2166" i="1" a="1"/>
  <c r="H2166" i="1"/>
  <c r="F2168" i="1" a="1"/>
  <c r="F2168" i="1" s="1"/>
  <c r="I2167" i="1" a="1"/>
  <c r="I2167" i="1" s="1"/>
  <c r="M2164" i="1" a="1"/>
  <c r="M2164" i="1" s="1"/>
  <c r="K2168" i="1" a="1"/>
  <c r="K2168" i="1" s="1"/>
  <c r="O2166" i="1" a="1"/>
  <c r="O2166" i="1" s="1"/>
  <c r="I2166" i="1" a="1"/>
  <c r="I2166" i="1" s="1"/>
  <c r="K2164" i="1" a="1"/>
  <c r="K2164" i="1" s="1"/>
  <c r="L2164" i="1" a="1"/>
  <c r="L2164" i="1" s="1"/>
  <c r="O2168" i="1" a="1"/>
  <c r="O2168" i="1" s="1"/>
  <c r="H2169" i="1" a="1"/>
  <c r="H2169" i="1"/>
  <c r="P2167" i="1" a="1"/>
  <c r="P2167" i="1" s="1"/>
  <c r="G2166" i="1" a="1"/>
  <c r="G2166" i="1" s="1"/>
  <c r="O2167" i="1" a="1"/>
  <c r="O2167" i="1" s="1"/>
  <c r="L2166" i="1" a="1"/>
  <c r="L2166" i="1"/>
  <c r="G2170" i="1" a="1"/>
  <c r="G2170" i="1" s="1"/>
  <c r="Q2168" i="1" a="1"/>
  <c r="Q2168" i="1"/>
  <c r="F2167" i="1" a="1"/>
  <c r="F2167" i="1"/>
  <c r="N2169" i="1" a="1"/>
  <c r="N2169" i="1"/>
  <c r="M2169" i="1" a="1"/>
  <c r="M2169" i="1" s="1"/>
  <c r="M2168" i="1" a="1"/>
  <c r="M2168" i="1"/>
  <c r="Q2167" i="1" a="1"/>
  <c r="Q2167" i="1"/>
  <c r="F2170" i="1" a="1"/>
  <c r="F2170" i="1"/>
  <c r="J2164" i="1" a="1"/>
  <c r="J2164" i="1"/>
  <c r="P2166" i="1" a="1"/>
  <c r="P2166" i="1" s="1"/>
  <c r="N2167" i="1" a="1"/>
  <c r="N2167" i="1" s="1"/>
  <c r="Q2169" i="1" a="1"/>
  <c r="Q2169" i="1" s="1"/>
  <c r="P2169" i="1" a="1"/>
  <c r="P2169" i="1" s="1"/>
  <c r="O2169" i="1" a="1"/>
  <c r="O2169" i="1"/>
  <c r="L2169" i="1" a="1"/>
  <c r="L2169" i="1" s="1"/>
  <c r="I2168" i="1" a="1"/>
  <c r="I2168" i="1" s="1"/>
  <c r="L2167" i="1" a="1"/>
  <c r="L2167" i="1"/>
  <c r="J2167" i="1" a="1"/>
  <c r="J2167" i="1" s="1"/>
  <c r="K2169" i="1" a="1"/>
  <c r="K2169" i="1"/>
  <c r="Q2164" i="1" a="1"/>
  <c r="Q2164" i="1"/>
  <c r="N2168" i="1" a="1"/>
  <c r="N2168" i="1" s="1"/>
  <c r="J2169" i="1" a="1"/>
  <c r="J2169" i="1" s="1"/>
  <c r="P2164" i="1" a="1"/>
  <c r="P2164" i="1" s="1"/>
  <c r="F2166" i="1" a="1"/>
  <c r="F2166" i="1" s="1"/>
  <c r="G2169" i="1" a="1"/>
  <c r="G2169" i="1"/>
  <c r="F2169" i="1" a="1"/>
  <c r="F2169" i="1"/>
  <c r="P2168" i="1" a="1"/>
  <c r="P2168" i="1" s="1"/>
  <c r="L2168" i="1" a="1"/>
  <c r="L2168" i="1" s="1"/>
  <c r="H2164" i="1" a="1"/>
  <c r="H2164" i="1" s="1"/>
  <c r="G2167" i="1" a="1"/>
  <c r="G2167" i="1"/>
  <c r="K2160" i="1" a="1"/>
  <c r="K2160" i="1"/>
  <c r="L2159" i="1" a="1"/>
  <c r="L2159" i="1" s="1"/>
  <c r="F2164" i="1" a="1"/>
  <c r="F2164" i="1"/>
  <c r="Q2163" i="1" a="1"/>
  <c r="Q2163" i="1"/>
  <c r="O2163" i="1" a="1"/>
  <c r="O2163" i="1" s="1"/>
  <c r="K2163" i="1" a="1"/>
  <c r="K2163" i="1"/>
  <c r="M2162" i="1" a="1"/>
  <c r="M2162" i="1" s="1"/>
  <c r="P2162" i="1" a="1"/>
  <c r="P2162" i="1"/>
  <c r="K2159" i="1" a="1"/>
  <c r="K2159" i="1" s="1"/>
  <c r="O2161" i="1" a="1"/>
  <c r="O2161" i="1" s="1"/>
  <c r="J2160" i="1" a="1"/>
  <c r="J2160" i="1" s="1"/>
  <c r="L2162" i="1" a="1"/>
  <c r="L2162" i="1" s="1"/>
  <c r="J2161" i="1" a="1"/>
  <c r="J2161" i="1" s="1"/>
  <c r="J2162" i="1" a="1"/>
  <c r="J2162" i="1"/>
  <c r="N2163" i="1" a="1"/>
  <c r="N2163" i="1" s="1"/>
  <c r="M2161" i="1" a="1"/>
  <c r="M2161" i="1"/>
  <c r="H2159" i="1" a="1"/>
  <c r="H2159" i="1" s="1"/>
  <c r="F2163" i="1" a="1"/>
  <c r="F2163" i="1" s="1"/>
  <c r="G2159" i="1" a="1"/>
  <c r="G2159" i="1"/>
  <c r="M2163" i="1" a="1"/>
  <c r="M2163" i="1" s="1"/>
  <c r="M2160" i="1" a="1"/>
  <c r="M2160" i="1"/>
  <c r="J2163" i="1" a="1"/>
  <c r="J2163" i="1" s="1"/>
  <c r="N2161" i="1" a="1"/>
  <c r="N2161" i="1" s="1"/>
  <c r="O2159" i="1" a="1"/>
  <c r="O2159" i="1"/>
  <c r="N2162" i="1" a="1"/>
  <c r="N2162" i="1" s="1"/>
  <c r="F2162" i="1" a="1"/>
  <c r="F2162" i="1" s="1"/>
  <c r="N2160" i="1" a="1"/>
  <c r="N2160" i="1" s="1"/>
  <c r="Q2161" i="1" a="1"/>
  <c r="Q2161" i="1"/>
  <c r="Q2162" i="1" a="1"/>
  <c r="Q2162" i="1"/>
  <c r="I2161" i="1" a="1"/>
  <c r="I2161" i="1"/>
  <c r="G2160" i="1" a="1"/>
  <c r="G2160" i="1" s="1"/>
  <c r="F2160" i="1" a="1"/>
  <c r="F2160" i="1" s="1"/>
  <c r="Q2160" i="1" a="1"/>
  <c r="Q2160" i="1" s="1"/>
  <c r="O2160" i="1" a="1"/>
  <c r="O2160" i="1" s="1"/>
  <c r="H2160" i="1" a="1"/>
  <c r="H2160" i="1"/>
  <c r="K2162" i="1" a="1"/>
  <c r="K2162" i="1" s="1"/>
  <c r="L2160" i="1" a="1"/>
  <c r="L2160" i="1"/>
  <c r="K2161" i="1" a="1"/>
  <c r="K2161" i="1" s="1"/>
  <c r="I2159" i="1" a="1"/>
  <c r="I2159" i="1" s="1"/>
  <c r="Q2158" i="1" a="1"/>
  <c r="Q2158" i="1"/>
  <c r="L2161" i="1" a="1"/>
  <c r="L2161" i="1" s="1"/>
  <c r="M2159" i="1" a="1"/>
  <c r="M2159" i="1" s="1"/>
  <c r="G2163" i="1" a="1"/>
  <c r="G2163" i="1"/>
  <c r="I2162" i="1" a="1"/>
  <c r="I2162" i="1" s="1"/>
  <c r="P2158" i="1" a="1"/>
  <c r="P2158" i="1"/>
  <c r="G2161" i="1" a="1"/>
  <c r="G2161" i="1" s="1"/>
  <c r="Q2159" i="1" a="1"/>
  <c r="Q2159" i="1"/>
  <c r="P2159" i="1" a="1"/>
  <c r="P2159" i="1" s="1"/>
  <c r="N2159" i="1" a="1"/>
  <c r="N2159" i="1" s="1"/>
  <c r="P2161" i="1" a="1"/>
  <c r="P2161" i="1"/>
  <c r="F2161" i="1" a="1"/>
  <c r="F2161" i="1" s="1"/>
  <c r="J2159" i="1" a="1"/>
  <c r="J2159" i="1" s="1"/>
  <c r="H2162" i="1" a="1"/>
  <c r="H2162" i="1"/>
  <c r="L2163" i="1" a="1"/>
  <c r="L2163" i="1"/>
  <c r="G2162" i="1" a="1"/>
  <c r="G2162" i="1" s="1"/>
  <c r="H2161" i="1" a="1"/>
  <c r="H2161" i="1" s="1"/>
  <c r="F2159" i="1" a="1"/>
  <c r="F2159" i="1"/>
  <c r="H2163" i="1" a="1"/>
  <c r="H2163" i="1"/>
  <c r="I2160" i="1" a="1"/>
  <c r="I2160" i="1"/>
  <c r="O2162" i="1" a="1"/>
  <c r="O2162" i="1" s="1"/>
  <c r="P2163" i="1" a="1"/>
  <c r="P2163" i="1" s="1"/>
  <c r="I2163" i="1" a="1"/>
  <c r="I2163" i="1" s="1"/>
  <c r="P2160" i="1" a="1"/>
  <c r="P2160" i="1" s="1"/>
  <c r="G2164" i="1" a="1"/>
  <c r="G2164" i="1"/>
  <c r="F2155" i="1" a="1"/>
  <c r="F2155" i="1" s="1"/>
  <c r="O2158" i="1" a="1"/>
  <c r="O2158" i="1" s="1"/>
  <c r="N2158" i="1" a="1"/>
  <c r="N2158" i="1" s="1"/>
  <c r="M2158" i="1" a="1"/>
  <c r="M2158" i="1"/>
  <c r="Q2155" i="1" a="1"/>
  <c r="Q2155" i="1" s="1"/>
  <c r="J2156" i="1" a="1"/>
  <c r="J2156" i="1" s="1"/>
  <c r="M2156" i="1" a="1"/>
  <c r="M2156" i="1" s="1"/>
  <c r="H2154" i="1" a="1"/>
  <c r="H2154" i="1"/>
  <c r="P2157" i="1" a="1"/>
  <c r="P2157" i="1" s="1"/>
  <c r="Q2157" i="1" a="1"/>
  <c r="Q2157" i="1"/>
  <c r="L2158" i="1" a="1"/>
  <c r="L2158" i="1" s="1"/>
  <c r="G2154" i="1" a="1"/>
  <c r="G2154" i="1"/>
  <c r="K2158" i="1" a="1"/>
  <c r="K2158" i="1"/>
  <c r="J2158" i="1" a="1"/>
  <c r="J2158" i="1" s="1"/>
  <c r="I2158" i="1" a="1"/>
  <c r="I2158" i="1"/>
  <c r="H2158" i="1" a="1"/>
  <c r="H2158" i="1"/>
  <c r="L2154" i="1" a="1"/>
  <c r="L2154" i="1" s="1"/>
  <c r="O2157" i="1" a="1"/>
  <c r="O2157" i="1"/>
  <c r="N2157" i="1" a="1"/>
  <c r="N2157" i="1" s="1"/>
  <c r="K2157" i="1" a="1"/>
  <c r="K2157" i="1" s="1"/>
  <c r="Q2156" i="1" a="1"/>
  <c r="Q2156" i="1" s="1"/>
  <c r="P2156" i="1" a="1"/>
  <c r="P2156" i="1"/>
  <c r="Q2153" i="1" a="1"/>
  <c r="Q2153" i="1"/>
  <c r="L2156" i="1" a="1"/>
  <c r="L2156" i="1"/>
  <c r="I2156" i="1" a="1"/>
  <c r="I2156" i="1" s="1"/>
  <c r="P2155" i="1" a="1"/>
  <c r="P2155" i="1"/>
  <c r="O2154" i="1" a="1"/>
  <c r="O2154" i="1" s="1"/>
  <c r="K2154" i="1" a="1"/>
  <c r="K2154" i="1"/>
  <c r="F2154" i="1" a="1"/>
  <c r="F2154" i="1"/>
  <c r="M2155" i="1" a="1"/>
  <c r="M2155" i="1" s="1"/>
  <c r="G2155" i="1" a="1"/>
  <c r="G2155" i="1" s="1"/>
  <c r="L2153" i="1" a="1"/>
  <c r="L2153" i="1"/>
  <c r="M2157" i="1" a="1"/>
  <c r="M2157" i="1" s="1"/>
  <c r="H2156" i="1" a="1"/>
  <c r="H2156" i="1" s="1"/>
  <c r="O2153" i="1" a="1"/>
  <c r="O2153" i="1" s="1"/>
  <c r="M2153" i="1" a="1"/>
  <c r="M2153" i="1" s="1"/>
  <c r="I2157" i="1" a="1"/>
  <c r="I2157" i="1"/>
  <c r="P2153" i="1" a="1"/>
  <c r="P2153" i="1" s="1"/>
  <c r="N2154" i="1" a="1"/>
  <c r="N2154" i="1" s="1"/>
  <c r="I2154" i="1" a="1"/>
  <c r="I2154" i="1" s="1"/>
  <c r="L2155" i="1" a="1"/>
  <c r="L2155" i="1"/>
  <c r="L2157" i="1" a="1"/>
  <c r="L2157" i="1"/>
  <c r="F2157" i="1" a="1"/>
  <c r="F2157" i="1" s="1"/>
  <c r="G2158" i="1" a="1"/>
  <c r="G2158" i="1"/>
  <c r="K2156" i="1" a="1"/>
  <c r="K2156" i="1"/>
  <c r="F2158" i="1" a="1"/>
  <c r="F2158" i="1" s="1"/>
  <c r="N2156" i="1" a="1"/>
  <c r="N2156" i="1" s="1"/>
  <c r="O2155" i="1" a="1"/>
  <c r="O2155" i="1" s="1"/>
  <c r="K2155" i="1" a="1"/>
  <c r="K2155" i="1"/>
  <c r="I2155" i="1" a="1"/>
  <c r="I2155" i="1" s="1"/>
  <c r="Q2154" i="1" a="1"/>
  <c r="Q2154" i="1"/>
  <c r="M2154" i="1" a="1"/>
  <c r="M2154" i="1"/>
  <c r="N2153" i="1" a="1"/>
  <c r="N2153" i="1"/>
  <c r="P2154" i="1" a="1"/>
  <c r="P2154" i="1" s="1"/>
  <c r="J2154" i="1" a="1"/>
  <c r="J2154" i="1" s="1"/>
  <c r="H2157" i="1" a="1"/>
  <c r="H2157" i="1" s="1"/>
  <c r="H2155" i="1" a="1"/>
  <c r="H2155" i="1"/>
  <c r="J2157" i="1" a="1"/>
  <c r="J2157" i="1"/>
  <c r="G2156" i="1" a="1"/>
  <c r="G2156" i="1" s="1"/>
  <c r="G2157" i="1" a="1"/>
  <c r="G2157" i="1" s="1"/>
  <c r="N2155" i="1" a="1"/>
  <c r="N2155" i="1" s="1"/>
  <c r="O2156" i="1" a="1"/>
  <c r="O2156" i="1" s="1"/>
  <c r="F2156" i="1" a="1"/>
  <c r="F2156" i="1" s="1"/>
  <c r="J2155" i="1" a="1"/>
  <c r="J2155" i="1" s="1"/>
  <c r="H2149" i="1" a="1"/>
  <c r="H2149" i="1" s="1"/>
  <c r="J2153" i="1" a="1"/>
  <c r="J2153" i="1"/>
  <c r="P2152" i="1" a="1"/>
  <c r="P2152" i="1" s="1"/>
  <c r="I2153" i="1" a="1"/>
  <c r="I2153" i="1" s="1"/>
  <c r="G2153" i="1" a="1"/>
  <c r="G2153" i="1" s="1"/>
  <c r="Q2152" i="1" a="1"/>
  <c r="Q2152" i="1"/>
  <c r="H2152" i="1" a="1"/>
  <c r="H2152" i="1"/>
  <c r="H2153" i="1" a="1"/>
  <c r="H2153" i="1" s="1"/>
  <c r="F2153" i="1" a="1"/>
  <c r="F2153" i="1"/>
  <c r="M2152" i="1" a="1"/>
  <c r="M2152" i="1"/>
  <c r="I2152" i="1" a="1"/>
  <c r="I2152" i="1" s="1"/>
  <c r="L2151" i="1" a="1"/>
  <c r="L2151" i="1"/>
  <c r="K2151" i="1" a="1"/>
  <c r="K2151" i="1" s="1"/>
  <c r="H2151" i="1" a="1"/>
  <c r="H2151" i="1"/>
  <c r="N2149" i="1" a="1"/>
  <c r="N2149" i="1" s="1"/>
  <c r="I2149" i="1" a="1"/>
  <c r="I2149" i="1"/>
  <c r="L2148" i="1" a="1"/>
  <c r="L2148" i="1"/>
  <c r="M2150" i="1" a="1"/>
  <c r="M2150" i="1"/>
  <c r="H2148" i="1" a="1"/>
  <c r="H2148" i="1" s="1"/>
  <c r="F2149" i="1" a="1"/>
  <c r="F2149" i="1"/>
  <c r="K2150" i="1" a="1"/>
  <c r="K2150" i="1" s="1"/>
  <c r="O2149" i="1" a="1"/>
  <c r="O2149" i="1" s="1"/>
  <c r="O2152" i="1" a="1"/>
  <c r="O2152" i="1"/>
  <c r="L2152" i="1" a="1"/>
  <c r="L2152" i="1" s="1"/>
  <c r="P2149" i="1" a="1"/>
  <c r="P2149" i="1" s="1"/>
  <c r="K2152" i="1" a="1"/>
  <c r="K2152" i="1" s="1"/>
  <c r="J2152" i="1" a="1"/>
  <c r="J2152" i="1" s="1"/>
  <c r="P2148" i="1" a="1"/>
  <c r="P2148" i="1"/>
  <c r="J2150" i="1" a="1"/>
  <c r="J2150" i="1" s="1"/>
  <c r="F2150" i="1" a="1"/>
  <c r="F2150" i="1" s="1"/>
  <c r="Q2149" i="1" a="1"/>
  <c r="Q2149" i="1"/>
  <c r="M2148" i="1" a="1"/>
  <c r="M2148" i="1" s="1"/>
  <c r="Q2151" i="1" a="1"/>
  <c r="Q2151" i="1" s="1"/>
  <c r="N2148" i="1" a="1"/>
  <c r="N2148" i="1" s="1"/>
  <c r="N2151" i="1" a="1"/>
  <c r="N2151" i="1" s="1"/>
  <c r="F2151" i="1" a="1"/>
  <c r="F2151" i="1" s="1"/>
  <c r="P2150" i="1" a="1"/>
  <c r="P2150" i="1" s="1"/>
  <c r="K2148" i="1" a="1"/>
  <c r="K2148" i="1"/>
  <c r="J2148" i="1" a="1"/>
  <c r="J2148" i="1" s="1"/>
  <c r="N2150" i="1" a="1"/>
  <c r="N2150" i="1" s="1"/>
  <c r="Q2148" i="1" a="1"/>
  <c r="Q2148" i="1"/>
  <c r="M2149" i="1" a="1"/>
  <c r="M2149" i="1" s="1"/>
  <c r="P2151" i="1" a="1"/>
  <c r="P2151" i="1"/>
  <c r="I2151" i="1" a="1"/>
  <c r="I2151" i="1" s="1"/>
  <c r="L2149" i="1" a="1"/>
  <c r="L2149" i="1"/>
  <c r="O2148" i="1" a="1"/>
  <c r="O2148" i="1"/>
  <c r="N2152" i="1" a="1"/>
  <c r="N2152" i="1"/>
  <c r="G2152" i="1" a="1"/>
  <c r="G2152" i="1"/>
  <c r="F2152" i="1" a="1"/>
  <c r="F2152" i="1"/>
  <c r="Q2150" i="1" a="1"/>
  <c r="Q2150" i="1"/>
  <c r="O2151" i="1" a="1"/>
  <c r="O2151" i="1" s="1"/>
  <c r="M2151" i="1" a="1"/>
  <c r="M2151" i="1"/>
  <c r="J2151" i="1" a="1"/>
  <c r="J2151" i="1" s="1"/>
  <c r="L2150" i="1" a="1"/>
  <c r="L2150" i="1" s="1"/>
  <c r="I2150" i="1" a="1"/>
  <c r="I2150" i="1" s="1"/>
  <c r="H2150" i="1" a="1"/>
  <c r="H2150" i="1"/>
  <c r="J2149" i="1" a="1"/>
  <c r="J2149" i="1"/>
  <c r="G2149" i="1" a="1"/>
  <c r="G2149" i="1" s="1"/>
  <c r="I2148" i="1" a="1"/>
  <c r="I2148" i="1" s="1"/>
  <c r="G2150" i="1" a="1"/>
  <c r="G2150" i="1"/>
  <c r="K2149" i="1" a="1"/>
  <c r="K2149" i="1" s="1"/>
  <c r="O2150" i="1" a="1"/>
  <c r="O2150" i="1"/>
  <c r="K2153" i="1" a="1"/>
  <c r="K2153" i="1"/>
  <c r="G2151" i="1" a="1"/>
  <c r="G2151" i="1" s="1"/>
  <c r="P2144" i="1" a="1"/>
  <c r="P2144" i="1" s="1"/>
  <c r="G2148" i="1" a="1"/>
  <c r="G2148" i="1" s="1"/>
  <c r="K2146" i="1" a="1"/>
  <c r="K2146" i="1" s="1"/>
  <c r="M2144" i="1" a="1"/>
  <c r="M2144" i="1"/>
  <c r="J2143" i="1" a="1"/>
  <c r="J2143" i="1" s="1"/>
  <c r="M2143" i="1" a="1"/>
  <c r="M2143" i="1"/>
  <c r="N2147" i="1" a="1"/>
  <c r="N2147" i="1" s="1"/>
  <c r="F2148" i="1" a="1"/>
  <c r="F2148" i="1" s="1"/>
  <c r="Q2147" i="1" a="1"/>
  <c r="Q2147" i="1" s="1"/>
  <c r="P2143" i="1" a="1"/>
  <c r="P2143" i="1"/>
  <c r="H2145" i="1" a="1"/>
  <c r="H2145" i="1"/>
  <c r="M2146" i="1" a="1"/>
  <c r="M2146" i="1"/>
  <c r="P2147" i="1" a="1"/>
  <c r="P2147" i="1" s="1"/>
  <c r="O2147" i="1" a="1"/>
  <c r="O2147" i="1" s="1"/>
  <c r="H2143" i="1" a="1"/>
  <c r="H2143" i="1"/>
  <c r="M2147" i="1" a="1"/>
  <c r="M2147" i="1"/>
  <c r="N2145" i="1" a="1"/>
  <c r="N2145" i="1" s="1"/>
  <c r="L2147" i="1" a="1"/>
  <c r="L2147" i="1"/>
  <c r="I2145" i="1" a="1"/>
  <c r="I2145" i="1" s="1"/>
  <c r="K2147" i="1" a="1"/>
  <c r="K2147" i="1" s="1"/>
  <c r="J2147" i="1" a="1"/>
  <c r="J2147" i="1"/>
  <c r="I2147" i="1" a="1"/>
  <c r="I2147" i="1" s="1"/>
  <c r="H2147" i="1" a="1"/>
  <c r="H2147" i="1" s="1"/>
  <c r="G2147" i="1" a="1"/>
  <c r="G2147" i="1" s="1"/>
  <c r="L2144" i="1" a="1"/>
  <c r="L2144" i="1"/>
  <c r="I2143" i="1" a="1"/>
  <c r="I2143" i="1" s="1"/>
  <c r="J2144" i="1" a="1"/>
  <c r="J2144" i="1"/>
  <c r="M2145" i="1" a="1"/>
  <c r="M2145" i="1" s="1"/>
  <c r="Q2145" i="1" a="1"/>
  <c r="Q2145" i="1" s="1"/>
  <c r="G2143" i="1" a="1"/>
  <c r="G2143" i="1" s="1"/>
  <c r="G2145" i="1" a="1"/>
  <c r="G2145" i="1" s="1"/>
  <c r="G2144" i="1" a="1"/>
  <c r="G2144" i="1"/>
  <c r="G2146" i="1" a="1"/>
  <c r="G2146" i="1" s="1"/>
  <c r="F2147" i="1" a="1"/>
  <c r="F2147" i="1" s="1"/>
  <c r="Q2146" i="1" a="1"/>
  <c r="Q2146" i="1" s="1"/>
  <c r="L2143" i="1" a="1"/>
  <c r="L2143" i="1" s="1"/>
  <c r="O2146" i="1" a="1"/>
  <c r="O2146" i="1" s="1"/>
  <c r="H2144" i="1" a="1"/>
  <c r="H2144" i="1" s="1"/>
  <c r="P2146" i="1" a="1"/>
  <c r="P2146" i="1"/>
  <c r="Q2144" i="1" a="1"/>
  <c r="Q2144" i="1"/>
  <c r="N2146" i="1" a="1"/>
  <c r="N2146" i="1"/>
  <c r="F2145" i="1" a="1"/>
  <c r="F2145" i="1"/>
  <c r="I2144" i="1" a="1"/>
  <c r="I2144" i="1" s="1"/>
  <c r="L2146" i="1" a="1"/>
  <c r="L2146" i="1" s="1"/>
  <c r="K2143" i="1" a="1"/>
  <c r="K2143" i="1" s="1"/>
  <c r="J2146" i="1" a="1"/>
  <c r="J2146" i="1" s="1"/>
  <c r="N2143" i="1" a="1"/>
  <c r="N2143" i="1"/>
  <c r="F2146" i="1" a="1"/>
  <c r="F2146" i="1"/>
  <c r="I2146" i="1" a="1"/>
  <c r="I2146" i="1"/>
  <c r="P2145" i="1" a="1"/>
  <c r="P2145" i="1" s="1"/>
  <c r="H2146" i="1" a="1"/>
  <c r="H2146" i="1"/>
  <c r="O2145" i="1" a="1"/>
  <c r="O2145" i="1" s="1"/>
  <c r="J2145" i="1" a="1"/>
  <c r="J2145" i="1" s="1"/>
  <c r="Q2143" i="1" a="1"/>
  <c r="Q2143" i="1"/>
  <c r="F2144" i="1" a="1"/>
  <c r="F2144" i="1" s="1"/>
  <c r="K2145" i="1" a="1"/>
  <c r="K2145" i="1" s="1"/>
  <c r="N2144" i="1" a="1"/>
  <c r="N2144" i="1" s="1"/>
  <c r="K2144" i="1" a="1"/>
  <c r="K2144" i="1" s="1"/>
  <c r="L2145" i="1" a="1"/>
  <c r="L2145" i="1" s="1"/>
  <c r="O2143" i="1" a="1"/>
  <c r="O2143" i="1" s="1"/>
  <c r="O2144" i="1" a="1"/>
  <c r="O2144" i="1"/>
  <c r="G2139" i="1" a="1"/>
  <c r="G2139" i="1" s="1"/>
  <c r="G2142" i="1" a="1"/>
  <c r="G2142" i="1"/>
  <c r="M2141" i="1" a="1"/>
  <c r="M2141" i="1" s="1"/>
  <c r="L2141" i="1" a="1"/>
  <c r="L2141" i="1"/>
  <c r="H2141" i="1" a="1"/>
  <c r="H2141" i="1" s="1"/>
  <c r="K2140" i="1" a="1"/>
  <c r="K2140" i="1" s="1"/>
  <c r="O2139" i="1" a="1"/>
  <c r="O2139" i="1"/>
  <c r="N2139" i="1" a="1"/>
  <c r="N2139" i="1"/>
  <c r="Q2140" i="1" a="1"/>
  <c r="Q2140" i="1"/>
  <c r="F2140" i="1" a="1"/>
  <c r="F2140" i="1" s="1"/>
  <c r="K2139" i="1" a="1"/>
  <c r="K2139" i="1" s="1"/>
  <c r="F2138" i="1" a="1"/>
  <c r="F2138" i="1" s="1"/>
  <c r="O2140" i="1" a="1"/>
  <c r="O2140" i="1"/>
  <c r="J2139" i="1" a="1"/>
  <c r="J2139" i="1" s="1"/>
  <c r="Q2138" i="1" a="1"/>
  <c r="Q2138" i="1"/>
  <c r="N2138" i="1" a="1"/>
  <c r="N2138" i="1"/>
  <c r="H2138" i="1" a="1"/>
  <c r="H2138" i="1"/>
  <c r="O2138" i="1" a="1"/>
  <c r="O2138" i="1"/>
  <c r="O2142" i="1" a="1"/>
  <c r="O2142" i="1" s="1"/>
  <c r="M2142" i="1" a="1"/>
  <c r="M2142" i="1" s="1"/>
  <c r="I2142" i="1" a="1"/>
  <c r="I2142" i="1" s="1"/>
  <c r="M2140" i="1" a="1"/>
  <c r="M2140" i="1"/>
  <c r="K2142" i="1" a="1"/>
  <c r="K2142" i="1" s="1"/>
  <c r="O2141" i="1" a="1"/>
  <c r="O2141" i="1" s="1"/>
  <c r="G2140" i="1" a="1"/>
  <c r="G2140" i="1"/>
  <c r="H2139" i="1" a="1"/>
  <c r="H2139" i="1" s="1"/>
  <c r="I2138" i="1" a="1"/>
  <c r="I2138" i="1" s="1"/>
  <c r="H2142" i="1" a="1"/>
  <c r="H2142" i="1" s="1"/>
  <c r="P2139" i="1" a="1"/>
  <c r="P2139" i="1"/>
  <c r="J2142" i="1" a="1"/>
  <c r="J2142" i="1"/>
  <c r="N2140" i="1" a="1"/>
  <c r="N2140" i="1"/>
  <c r="H2140" i="1" a="1"/>
  <c r="H2140" i="1"/>
  <c r="L2138" i="1" a="1"/>
  <c r="L2138" i="1"/>
  <c r="I2139" i="1" a="1"/>
  <c r="I2139" i="1"/>
  <c r="F2142" i="1" a="1"/>
  <c r="F2142" i="1" s="1"/>
  <c r="M2139" i="1" a="1"/>
  <c r="M2139" i="1"/>
  <c r="M2138" i="1" a="1"/>
  <c r="M2138" i="1"/>
  <c r="K2141" i="1" a="1"/>
  <c r="K2141" i="1"/>
  <c r="Q2141" i="1" a="1"/>
  <c r="Q2141" i="1" s="1"/>
  <c r="P2141" i="1" a="1"/>
  <c r="P2141" i="1" s="1"/>
  <c r="P2138" i="1" a="1"/>
  <c r="P2138" i="1" s="1"/>
  <c r="Q2137" i="1" a="1"/>
  <c r="Q2137" i="1" s="1"/>
  <c r="J2140" i="1" a="1"/>
  <c r="J2140" i="1" s="1"/>
  <c r="I2140" i="1" a="1"/>
  <c r="I2140" i="1"/>
  <c r="K2138" i="1" a="1"/>
  <c r="K2138" i="1"/>
  <c r="O2137" i="1" a="1"/>
  <c r="O2137" i="1" s="1"/>
  <c r="L2139" i="1" a="1"/>
  <c r="L2139" i="1"/>
  <c r="G2138" i="1" a="1"/>
  <c r="G2138" i="1" s="1"/>
  <c r="G2141" i="1" a="1"/>
  <c r="G2141" i="1" s="1"/>
  <c r="N2141" i="1" a="1"/>
  <c r="N2141" i="1" s="1"/>
  <c r="J2141" i="1" a="1"/>
  <c r="J2141" i="1"/>
  <c r="Q2139" i="1" a="1"/>
  <c r="Q2139" i="1" s="1"/>
  <c r="F2141" i="1" a="1"/>
  <c r="F2141" i="1"/>
  <c r="F2143" i="1" a="1"/>
  <c r="F2143" i="1" s="1"/>
  <c r="I2141" i="1" a="1"/>
  <c r="I2141" i="1"/>
  <c r="F2139" i="1" a="1"/>
  <c r="F2139" i="1" s="1"/>
  <c r="L2140" i="1" a="1"/>
  <c r="L2140" i="1" s="1"/>
  <c r="J2138" i="1" a="1"/>
  <c r="J2138" i="1"/>
  <c r="N2142" i="1" a="1"/>
  <c r="N2142" i="1"/>
  <c r="Q2142" i="1" a="1"/>
  <c r="Q2142" i="1"/>
  <c r="P2142" i="1" a="1"/>
  <c r="P2142" i="1"/>
  <c r="P2137" i="1" a="1"/>
  <c r="P2137" i="1" s="1"/>
  <c r="P2140" i="1" a="1"/>
  <c r="P2140" i="1"/>
  <c r="L2142" i="1" a="1"/>
  <c r="L2142" i="1" s="1"/>
  <c r="F2136" i="1" a="1"/>
  <c r="F2136" i="1"/>
  <c r="F2135" i="1" a="1"/>
  <c r="F2135" i="1"/>
  <c r="F2134" i="1" a="1"/>
  <c r="F2134" i="1"/>
  <c r="O2133" i="1" a="1"/>
  <c r="O2133" i="1" s="1"/>
  <c r="K2132" i="1" a="1"/>
  <c r="K2132" i="1" s="1"/>
  <c r="Q2135" i="1" a="1"/>
  <c r="Q2135" i="1"/>
  <c r="L2135" i="1" a="1"/>
  <c r="L2135" i="1" s="1"/>
  <c r="M2135" i="1" a="1"/>
  <c r="M2135" i="1" s="1"/>
  <c r="J2135" i="1" a="1"/>
  <c r="J2135" i="1" s="1"/>
  <c r="I2133" i="1" a="1"/>
  <c r="I2133" i="1" s="1"/>
  <c r="K2134" i="1" a="1"/>
  <c r="K2134" i="1" s="1"/>
  <c r="N2137" i="1" a="1"/>
  <c r="N2137" i="1" s="1"/>
  <c r="M2137" i="1" a="1"/>
  <c r="M2137" i="1"/>
  <c r="I2137" i="1" a="1"/>
  <c r="I2137" i="1" s="1"/>
  <c r="J2134" i="1" a="1"/>
  <c r="J2134" i="1" s="1"/>
  <c r="Q2134" i="1" a="1"/>
  <c r="Q2134" i="1"/>
  <c r="L2134" i="1" a="1"/>
  <c r="L2134" i="1" s="1"/>
  <c r="P2134" i="1" a="1"/>
  <c r="P2134" i="1" s="1"/>
  <c r="N2133" i="1" a="1"/>
  <c r="N2133" i="1" s="1"/>
  <c r="P2133" i="1" a="1"/>
  <c r="P2133" i="1" s="1"/>
  <c r="L2137" i="1" a="1"/>
  <c r="L2137" i="1"/>
  <c r="K2137" i="1" a="1"/>
  <c r="K2137" i="1" s="1"/>
  <c r="G2137" i="1" a="1"/>
  <c r="G2137" i="1"/>
  <c r="L2136" i="1" a="1"/>
  <c r="L2136" i="1"/>
  <c r="F2133" i="1" a="1"/>
  <c r="F2133" i="1" s="1"/>
  <c r="N2132" i="1" a="1"/>
  <c r="N2132" i="1" s="1"/>
  <c r="J2137" i="1" a="1"/>
  <c r="J2137" i="1" s="1"/>
  <c r="G2135" i="1" a="1"/>
  <c r="G2135" i="1" s="1"/>
  <c r="H2137" i="1" a="1"/>
  <c r="H2137" i="1" s="1"/>
  <c r="F2137" i="1" a="1"/>
  <c r="F2137" i="1"/>
  <c r="N2134" i="1" a="1"/>
  <c r="N2134" i="1"/>
  <c r="Q2136" i="1" a="1"/>
  <c r="Q2136" i="1" s="1"/>
  <c r="P2135" i="1" a="1"/>
  <c r="P2135" i="1"/>
  <c r="N2135" i="1" a="1"/>
  <c r="N2135" i="1"/>
  <c r="Q2132" i="1" a="1"/>
  <c r="Q2132" i="1" s="1"/>
  <c r="L2133" i="1" a="1"/>
  <c r="L2133" i="1"/>
  <c r="P2136" i="1" a="1"/>
  <c r="P2136" i="1" s="1"/>
  <c r="M2134" i="1" a="1"/>
  <c r="M2134" i="1"/>
  <c r="N2136" i="1" a="1"/>
  <c r="N2136" i="1" s="1"/>
  <c r="H2133" i="1" a="1"/>
  <c r="H2133" i="1" s="1"/>
  <c r="K2133" i="1" a="1"/>
  <c r="K2133" i="1"/>
  <c r="O2134" i="1" a="1"/>
  <c r="O2134" i="1"/>
  <c r="G2134" i="1" a="1"/>
  <c r="G2134" i="1" s="1"/>
  <c r="L2132" i="1" a="1"/>
  <c r="L2132" i="1" s="1"/>
  <c r="I2134" i="1" a="1"/>
  <c r="I2134" i="1"/>
  <c r="H2136" i="1" a="1"/>
  <c r="H2136" i="1" s="1"/>
  <c r="O2136" i="1" a="1"/>
  <c r="O2136" i="1"/>
  <c r="M2136" i="1" a="1"/>
  <c r="M2136" i="1"/>
  <c r="H2135" i="1" a="1"/>
  <c r="H2135" i="1" s="1"/>
  <c r="M2133" i="1" a="1"/>
  <c r="M2133" i="1" s="1"/>
  <c r="K2136" i="1" a="1"/>
  <c r="K2136" i="1" s="1"/>
  <c r="I2136" i="1" a="1"/>
  <c r="I2136" i="1"/>
  <c r="I2135" i="1" a="1"/>
  <c r="I2135" i="1" s="1"/>
  <c r="H2134" i="1" a="1"/>
  <c r="H2134" i="1" s="1"/>
  <c r="Q2133" i="1" a="1"/>
  <c r="Q2133" i="1"/>
  <c r="M2132" i="1" a="1"/>
  <c r="M2132" i="1" s="1"/>
  <c r="G2136" i="1" a="1"/>
  <c r="G2136" i="1" s="1"/>
  <c r="K2135" i="1" a="1"/>
  <c r="K2135" i="1" s="1"/>
  <c r="J2133" i="1" a="1"/>
  <c r="J2133" i="1"/>
  <c r="O2135" i="1" a="1"/>
  <c r="O2135" i="1" s="1"/>
  <c r="J2136" i="1" a="1"/>
  <c r="J2136" i="1" s="1"/>
  <c r="O2132" i="1" a="1"/>
  <c r="O2132" i="1" s="1"/>
  <c r="G2133" i="1" a="1"/>
  <c r="G2133" i="1"/>
  <c r="P2132" i="1" a="1"/>
  <c r="P2132" i="1"/>
  <c r="F2129" i="1" a="1"/>
  <c r="F2129" i="1"/>
  <c r="O2127" i="1" a="1"/>
  <c r="O2127" i="1" s="1"/>
  <c r="N2128" i="1" a="1"/>
  <c r="N2128" i="1" s="1"/>
  <c r="K2129" i="1" a="1"/>
  <c r="K2129" i="1"/>
  <c r="H2127" i="1" a="1"/>
  <c r="H2127" i="1" s="1"/>
  <c r="G2131" i="1" a="1"/>
  <c r="G2131" i="1"/>
  <c r="I2130" i="1" a="1"/>
  <c r="I2130" i="1"/>
  <c r="O2128" i="1" a="1"/>
  <c r="O2128" i="1" s="1"/>
  <c r="I2129" i="1" a="1"/>
  <c r="I2129" i="1" s="1"/>
  <c r="I2128" i="1" a="1"/>
  <c r="I2128" i="1" s="1"/>
  <c r="N2127" i="1" a="1"/>
  <c r="N2127" i="1"/>
  <c r="G2132" i="1" a="1"/>
  <c r="G2132" i="1"/>
  <c r="F2131" i="1" a="1"/>
  <c r="F2131" i="1" s="1"/>
  <c r="L2128" i="1" a="1"/>
  <c r="L2128" i="1" s="1"/>
  <c r="Q2128" i="1" a="1"/>
  <c r="Q2128" i="1"/>
  <c r="M2128" i="1" a="1"/>
  <c r="M2128" i="1"/>
  <c r="Q2131" i="1" a="1"/>
  <c r="Q2131" i="1"/>
  <c r="I2127" i="1" a="1"/>
  <c r="I2127" i="1" s="1"/>
  <c r="M2127" i="1" a="1"/>
  <c r="M2127" i="1" s="1"/>
  <c r="M2129" i="1" a="1"/>
  <c r="M2129" i="1" s="1"/>
  <c r="J2127" i="1" a="1"/>
  <c r="J2127" i="1"/>
  <c r="P2130" i="1" a="1"/>
  <c r="P2130" i="1" s="1"/>
  <c r="K2131" i="1" a="1"/>
  <c r="K2131" i="1" s="1"/>
  <c r="Q2127" i="1" a="1"/>
  <c r="Q2127" i="1" s="1"/>
  <c r="H2129" i="1" a="1"/>
  <c r="H2129" i="1"/>
  <c r="J2131" i="1" a="1"/>
  <c r="J2131" i="1" s="1"/>
  <c r="K2128" i="1" a="1"/>
  <c r="K2128" i="1" s="1"/>
  <c r="G2129" i="1" a="1"/>
  <c r="G2129" i="1"/>
  <c r="N2129" i="1" a="1"/>
  <c r="N2129" i="1"/>
  <c r="J2132" i="1" a="1"/>
  <c r="J2132" i="1"/>
  <c r="I2132" i="1" a="1"/>
  <c r="I2132" i="1" s="1"/>
  <c r="F2132" i="1" a="1"/>
  <c r="F2132" i="1" s="1"/>
  <c r="N2131" i="1" a="1"/>
  <c r="N2131" i="1"/>
  <c r="J2128" i="1" a="1"/>
  <c r="J2128" i="1" s="1"/>
  <c r="H2128" i="1" a="1"/>
  <c r="H2128" i="1" s="1"/>
  <c r="H2130" i="1" a="1"/>
  <c r="H2130" i="1" s="1"/>
  <c r="O2129" i="1" a="1"/>
  <c r="O2129" i="1" s="1"/>
  <c r="P2131" i="1" a="1"/>
  <c r="P2131" i="1" s="1"/>
  <c r="F2128" i="1" a="1"/>
  <c r="F2128" i="1"/>
  <c r="P2128" i="1" a="1"/>
  <c r="P2128" i="1"/>
  <c r="P2127" i="1" a="1"/>
  <c r="P2127" i="1"/>
  <c r="Q2130" i="1" a="1"/>
  <c r="Q2130" i="1"/>
  <c r="L2129" i="1" a="1"/>
  <c r="L2129" i="1"/>
  <c r="J2129" i="1" a="1"/>
  <c r="J2129" i="1" s="1"/>
  <c r="L2127" i="1" a="1"/>
  <c r="L2127" i="1" s="1"/>
  <c r="O2131" i="1" a="1"/>
  <c r="O2131" i="1"/>
  <c r="L2130" i="1" a="1"/>
  <c r="L2130" i="1" s="1"/>
  <c r="K2127" i="1" a="1"/>
  <c r="K2127" i="1"/>
  <c r="J2130" i="1" a="1"/>
  <c r="J2130" i="1" s="1"/>
  <c r="I2131" i="1" a="1"/>
  <c r="I2131" i="1" s="1"/>
  <c r="H2131" i="1" a="1"/>
  <c r="H2131" i="1" s="1"/>
  <c r="F2130" i="1" a="1"/>
  <c r="F2130" i="1" s="1"/>
  <c r="G2127" i="1" a="1"/>
  <c r="G2127" i="1" s="1"/>
  <c r="G2128" i="1" a="1"/>
  <c r="G2128" i="1"/>
  <c r="H2132" i="1" a="1"/>
  <c r="H2132" i="1" s="1"/>
  <c r="M2131" i="1" a="1"/>
  <c r="M2131" i="1" s="1"/>
  <c r="O2130" i="1" a="1"/>
  <c r="O2130" i="1" s="1"/>
  <c r="Q2129" i="1" a="1"/>
  <c r="Q2129" i="1" s="1"/>
  <c r="G2130" i="1" a="1"/>
  <c r="G2130" i="1"/>
  <c r="L2131" i="1" a="1"/>
  <c r="L2131" i="1" s="1"/>
  <c r="N2130" i="1" a="1"/>
  <c r="N2130" i="1" s="1"/>
  <c r="M2130" i="1" a="1"/>
  <c r="M2130" i="1"/>
  <c r="K2130" i="1" a="1"/>
  <c r="K2130" i="1" s="1"/>
  <c r="P2129" i="1" a="1"/>
  <c r="P2129" i="1"/>
  <c r="H2123" i="1" a="1"/>
  <c r="H2123" i="1" s="1"/>
  <c r="F2123" i="1" a="1"/>
  <c r="F2123" i="1" s="1"/>
  <c r="O2122" i="1" a="1"/>
  <c r="O2122" i="1" s="1"/>
  <c r="G2125" i="1" a="1"/>
  <c r="G2125" i="1"/>
  <c r="Q2121" i="1" a="1"/>
  <c r="Q2121" i="1"/>
  <c r="J2126" i="1" a="1"/>
  <c r="J2126" i="1"/>
  <c r="G2126" i="1" a="1"/>
  <c r="G2126" i="1" s="1"/>
  <c r="F2124" i="1" a="1"/>
  <c r="F2124" i="1"/>
  <c r="F2127" i="1" a="1"/>
  <c r="F2127" i="1"/>
  <c r="Q2126" i="1" a="1"/>
  <c r="Q2126" i="1"/>
  <c r="P2126" i="1" a="1"/>
  <c r="P2126" i="1"/>
  <c r="O2126" i="1" a="1"/>
  <c r="O2126" i="1" s="1"/>
  <c r="N2126" i="1" a="1"/>
  <c r="N2126" i="1"/>
  <c r="M2126" i="1" a="1"/>
  <c r="M2126" i="1" s="1"/>
  <c r="L2126" i="1" a="1"/>
  <c r="L2126" i="1"/>
  <c r="K2126" i="1" a="1"/>
  <c r="K2126" i="1" s="1"/>
  <c r="L2125" i="1" a="1"/>
  <c r="L2125" i="1" s="1"/>
  <c r="I2126" i="1" a="1"/>
  <c r="I2126" i="1" s="1"/>
  <c r="H2126" i="1" a="1"/>
  <c r="H2126" i="1"/>
  <c r="F2126" i="1" a="1"/>
  <c r="F2126" i="1" s="1"/>
  <c r="Q2125" i="1" a="1"/>
  <c r="Q2125" i="1"/>
  <c r="P2125" i="1" a="1"/>
  <c r="P2125" i="1" s="1"/>
  <c r="I2124" i="1" a="1"/>
  <c r="I2124" i="1" s="1"/>
  <c r="H2124" i="1" a="1"/>
  <c r="H2124" i="1"/>
  <c r="Q2123" i="1" a="1"/>
  <c r="Q2123" i="1" s="1"/>
  <c r="I2123" i="1" a="1"/>
  <c r="I2123" i="1" s="1"/>
  <c r="G2123" i="1" a="1"/>
  <c r="G2123" i="1"/>
  <c r="L2122" i="1" a="1"/>
  <c r="L2122" i="1"/>
  <c r="K2122" i="1" a="1"/>
  <c r="K2122" i="1" s="1"/>
  <c r="P2121" i="1" a="1"/>
  <c r="P2121" i="1" s="1"/>
  <c r="Q2122" i="1" a="1"/>
  <c r="Q2122" i="1" s="1"/>
  <c r="O2125" i="1" a="1"/>
  <c r="O2125" i="1" s="1"/>
  <c r="N2125" i="1" a="1"/>
  <c r="N2125" i="1"/>
  <c r="L2124" i="1" a="1"/>
  <c r="L2124" i="1"/>
  <c r="M2122" i="1" a="1"/>
  <c r="M2122" i="1"/>
  <c r="P2124" i="1" a="1"/>
  <c r="P2124" i="1" s="1"/>
  <c r="M2124" i="1" a="1"/>
  <c r="M2124" i="1" s="1"/>
  <c r="P2123" i="1" a="1"/>
  <c r="P2123" i="1" s="1"/>
  <c r="P2122" i="1" a="1"/>
  <c r="P2122" i="1" s="1"/>
  <c r="J2124" i="1" a="1"/>
  <c r="J2124" i="1"/>
  <c r="O2123" i="1" a="1"/>
  <c r="O2123" i="1" s="1"/>
  <c r="K2123" i="1" a="1"/>
  <c r="K2123" i="1"/>
  <c r="J2122" i="1" a="1"/>
  <c r="J2122" i="1"/>
  <c r="M2125" i="1" a="1"/>
  <c r="M2125" i="1" s="1"/>
  <c r="M2123" i="1" a="1"/>
  <c r="M2123" i="1"/>
  <c r="N2122" i="1" a="1"/>
  <c r="N2122" i="1" s="1"/>
  <c r="K2125" i="1" a="1"/>
  <c r="K2125" i="1" s="1"/>
  <c r="G2122" i="1" a="1"/>
  <c r="G2122" i="1"/>
  <c r="J2125" i="1" a="1"/>
  <c r="J2125" i="1" s="1"/>
  <c r="I2125" i="1" a="1"/>
  <c r="I2125" i="1"/>
  <c r="H2125" i="1" a="1"/>
  <c r="H2125" i="1"/>
  <c r="F2125" i="1" a="1"/>
  <c r="F2125" i="1" s="1"/>
  <c r="Q2124" i="1" a="1"/>
  <c r="Q2124" i="1"/>
  <c r="O2124" i="1" a="1"/>
  <c r="O2124" i="1"/>
  <c r="L2123" i="1" a="1"/>
  <c r="L2123" i="1" s="1"/>
  <c r="J2123" i="1" a="1"/>
  <c r="J2123" i="1" s="1"/>
  <c r="I2122" i="1" a="1"/>
  <c r="I2122" i="1" s="1"/>
  <c r="F2122" i="1" a="1"/>
  <c r="F2122" i="1" s="1"/>
  <c r="N2123" i="1" a="1"/>
  <c r="N2123" i="1" s="1"/>
  <c r="N2124" i="1" a="1"/>
  <c r="N2124" i="1"/>
  <c r="K2124" i="1" a="1"/>
  <c r="K2124" i="1" s="1"/>
  <c r="O2121" i="1" a="1"/>
  <c r="O2121" i="1"/>
  <c r="H2122" i="1" a="1"/>
  <c r="H2122" i="1"/>
  <c r="G2124" i="1" a="1"/>
  <c r="G2124" i="1"/>
  <c r="I2120" i="1" a="1"/>
  <c r="I2120" i="1"/>
  <c r="F2120" i="1" a="1"/>
  <c r="F2120" i="1"/>
  <c r="G2119" i="1" a="1"/>
  <c r="G2119" i="1" s="1"/>
  <c r="M2117" i="1" a="1"/>
  <c r="M2117" i="1" s="1"/>
  <c r="P2119" i="1" a="1"/>
  <c r="P2119" i="1"/>
  <c r="N2117" i="1" a="1"/>
  <c r="N2117" i="1" s="1"/>
  <c r="J2120" i="1" a="1"/>
  <c r="J2120" i="1" s="1"/>
  <c r="L2119" i="1" a="1"/>
  <c r="L2119" i="1" s="1"/>
  <c r="K2118" i="1" a="1"/>
  <c r="K2118" i="1"/>
  <c r="H2119" i="1" a="1"/>
  <c r="H2119" i="1" s="1"/>
  <c r="N2116" i="1" a="1"/>
  <c r="N2116" i="1" s="1"/>
  <c r="Q2118" i="1" a="1"/>
  <c r="Q2118" i="1" s="1"/>
  <c r="G2121" i="1" a="1"/>
  <c r="G2121" i="1"/>
  <c r="N2120" i="1" a="1"/>
  <c r="N2120" i="1" s="1"/>
  <c r="P2117" i="1" a="1"/>
  <c r="P2117" i="1" s="1"/>
  <c r="P2116" i="1" a="1"/>
  <c r="P2116" i="1" s="1"/>
  <c r="Q2119" i="1" a="1"/>
  <c r="Q2119" i="1"/>
  <c r="O2116" i="1" a="1"/>
  <c r="O2116" i="1"/>
  <c r="N2121" i="1" a="1"/>
  <c r="N2121" i="1" s="1"/>
  <c r="N2119" i="1" a="1"/>
  <c r="N2119" i="1"/>
  <c r="G2118" i="1" a="1"/>
  <c r="G2118" i="1" s="1"/>
  <c r="J2117" i="1" a="1"/>
  <c r="J2117" i="1" s="1"/>
  <c r="I2117" i="1" a="1"/>
  <c r="I2117" i="1"/>
  <c r="F2117" i="1" a="1"/>
  <c r="F2117" i="1"/>
  <c r="L2116" i="1" a="1"/>
  <c r="L2116" i="1"/>
  <c r="M2121" i="1" a="1"/>
  <c r="M2121" i="1" s="1"/>
  <c r="H2117" i="1" a="1"/>
  <c r="H2117" i="1"/>
  <c r="J2118" i="1" a="1"/>
  <c r="J2118" i="1"/>
  <c r="H2121" i="1" a="1"/>
  <c r="H2121" i="1"/>
  <c r="L2118" i="1" a="1"/>
  <c r="L2118" i="1"/>
  <c r="L2121" i="1" a="1"/>
  <c r="L2121" i="1" s="1"/>
  <c r="G2120" i="1" a="1"/>
  <c r="G2120" i="1" s="1"/>
  <c r="F2119" i="1" a="1"/>
  <c r="F2119" i="1"/>
  <c r="F2118" i="1" a="1"/>
  <c r="F2118" i="1" s="1"/>
  <c r="L2117" i="1" a="1"/>
  <c r="L2117" i="1" s="1"/>
  <c r="K2116" i="1" a="1"/>
  <c r="K2116" i="1" s="1"/>
  <c r="K2121" i="1" a="1"/>
  <c r="K2121" i="1" s="1"/>
  <c r="J2121" i="1" a="1"/>
  <c r="J2121" i="1"/>
  <c r="I2121" i="1" a="1"/>
  <c r="I2121" i="1"/>
  <c r="F2121" i="1" a="1"/>
  <c r="F2121" i="1" s="1"/>
  <c r="O2120" i="1" a="1"/>
  <c r="O2120" i="1" s="1"/>
  <c r="M2120" i="1" a="1"/>
  <c r="M2120" i="1"/>
  <c r="O2119" i="1" a="1"/>
  <c r="O2119" i="1" s="1"/>
  <c r="H2120" i="1" a="1"/>
  <c r="H2120" i="1" s="1"/>
  <c r="M2118" i="1" a="1"/>
  <c r="M2118" i="1"/>
  <c r="J2119" i="1" a="1"/>
  <c r="J2119" i="1" s="1"/>
  <c r="K2119" i="1" a="1"/>
  <c r="K2119" i="1" s="1"/>
  <c r="P2118" i="1" a="1"/>
  <c r="P2118" i="1" s="1"/>
  <c r="M2116" i="1" a="1"/>
  <c r="M2116" i="1"/>
  <c r="O2118" i="1" a="1"/>
  <c r="O2118" i="1" s="1"/>
  <c r="I2118" i="1" a="1"/>
  <c r="I2118" i="1"/>
  <c r="O2117" i="1" a="1"/>
  <c r="O2117" i="1"/>
  <c r="Q2117" i="1" a="1"/>
  <c r="Q2117" i="1" s="1"/>
  <c r="G2117" i="1" a="1"/>
  <c r="G2117" i="1"/>
  <c r="K2120" i="1" a="1"/>
  <c r="K2120" i="1" s="1"/>
  <c r="I2119" i="1" a="1"/>
  <c r="I2119" i="1"/>
  <c r="Q2120" i="1" a="1"/>
  <c r="Q2120" i="1"/>
  <c r="P2120" i="1" a="1"/>
  <c r="P2120" i="1"/>
  <c r="L2120" i="1" a="1"/>
  <c r="L2120" i="1" s="1"/>
  <c r="Q2116" i="1" a="1"/>
  <c r="Q2116" i="1"/>
  <c r="N2118" i="1" a="1"/>
  <c r="N2118" i="1" s="1"/>
  <c r="H2118" i="1" a="1"/>
  <c r="H2118" i="1" s="1"/>
  <c r="M2119" i="1" a="1"/>
  <c r="M2119" i="1" s="1"/>
  <c r="K2117" i="1" a="1"/>
  <c r="K2117" i="1" s="1"/>
  <c r="K2115" i="1" a="1"/>
  <c r="K2115" i="1"/>
  <c r="I2115" i="1" a="1"/>
  <c r="I2115" i="1"/>
  <c r="F2115" i="1" a="1"/>
  <c r="F2115" i="1" s="1"/>
  <c r="G2115" i="1" a="1"/>
  <c r="G2115" i="1" s="1"/>
  <c r="J2116" i="1" a="1"/>
  <c r="J2116" i="1" s="1"/>
  <c r="I2116" i="1" a="1"/>
  <c r="I2116" i="1" s="1"/>
  <c r="M2115" i="1" a="1"/>
  <c r="M2115" i="1"/>
  <c r="H2116" i="1" a="1"/>
  <c r="H2116" i="1" s="1"/>
  <c r="G2116" i="1" a="1"/>
  <c r="G2116" i="1"/>
  <c r="F2116" i="1" a="1"/>
  <c r="F2116" i="1"/>
  <c r="J2115" i="1" a="1"/>
  <c r="J2115" i="1" s="1"/>
  <c r="Q2115" i="1" a="1"/>
  <c r="Q2115" i="1"/>
  <c r="P2115" i="1" a="1"/>
  <c r="P2115" i="1"/>
  <c r="H2115" i="1" a="1"/>
  <c r="H2115" i="1" s="1"/>
  <c r="O2115" i="1" a="1"/>
  <c r="O2115" i="1" s="1"/>
  <c r="N2115" i="1" a="1"/>
  <c r="N2115" i="1" s="1"/>
  <c r="L2115" i="1" a="1"/>
  <c r="L2115" i="1" s="1"/>
  <c r="H2020" i="1" a="1"/>
  <c r="H2020" i="1"/>
  <c r="N2021" i="1" a="1"/>
  <c r="N2021" i="1" s="1"/>
  <c r="M2020" i="1" a="1"/>
  <c r="M2020" i="1" s="1"/>
  <c r="I2020" i="1" a="1"/>
  <c r="I2020" i="1"/>
  <c r="G2021" i="1" a="1"/>
  <c r="G2021" i="1"/>
  <c r="P2020" i="1" a="1"/>
  <c r="P2020" i="1" s="1"/>
  <c r="O2020" i="1" a="1"/>
  <c r="O2020" i="1"/>
  <c r="N2020" i="1" a="1"/>
  <c r="N2020" i="1"/>
  <c r="G2020" i="1" a="1"/>
  <c r="G2020" i="1" s="1"/>
  <c r="F2021" i="1" a="1"/>
  <c r="F2021" i="1" s="1"/>
  <c r="O2019" i="1" a="1"/>
  <c r="O2019" i="1"/>
  <c r="Q2020" i="1" a="1"/>
  <c r="Q2020" i="1" s="1"/>
  <c r="J2021" i="1" a="1"/>
  <c r="J2021" i="1"/>
  <c r="Q2021" i="1" a="1"/>
  <c r="Q2021" i="1" s="1"/>
  <c r="P2021" i="1" a="1"/>
  <c r="P2021" i="1" s="1"/>
  <c r="L2021" i="1" a="1"/>
  <c r="L2021" i="1" s="1"/>
  <c r="M2021" i="1" a="1"/>
  <c r="M2021" i="1" s="1"/>
  <c r="L2020" i="1" a="1"/>
  <c r="L2020" i="1"/>
  <c r="I2021" i="1" a="1"/>
  <c r="I2021" i="1" s="1"/>
  <c r="K2021" i="1" a="1"/>
  <c r="K2021" i="1" s="1"/>
  <c r="J2020" i="1" a="1"/>
  <c r="J2020" i="1" s="1"/>
  <c r="F2020" i="1" a="1"/>
  <c r="F2020" i="1" s="1"/>
  <c r="H2021" i="1" a="1"/>
  <c r="H2021" i="1" s="1"/>
  <c r="N2019" i="1" a="1"/>
  <c r="N2019" i="1" s="1"/>
  <c r="O2021" i="1" a="1"/>
  <c r="O2021" i="1"/>
  <c r="K2020" i="1" a="1"/>
  <c r="K2020" i="1"/>
  <c r="I2018" i="1" a="1"/>
  <c r="I2018" i="1" s="1"/>
  <c r="I2019" i="1" s="1" a="1"/>
  <c r="I2019" i="1" s="1"/>
  <c r="H2015" i="1" a="1"/>
  <c r="H2015" i="1" s="1"/>
  <c r="J2018" i="1" a="1"/>
  <c r="J2018" i="1" s="1"/>
  <c r="J2019" i="1" s="1" a="1"/>
  <c r="J2019" i="1" s="1"/>
  <c r="F2018" i="1" a="1"/>
  <c r="F2018" i="1" s="1"/>
  <c r="F2019" i="1" s="1" a="1"/>
  <c r="F2019" i="1" s="1"/>
  <c r="O2018" i="1" a="1"/>
  <c r="O2018" i="1"/>
  <c r="F2017" i="1" a="1"/>
  <c r="F2017" i="1"/>
  <c r="P2018" i="1" a="1"/>
  <c r="P2018" i="1" s="1"/>
  <c r="P2019" i="1" s="1" a="1"/>
  <c r="P2019" i="1" s="1"/>
  <c r="J2015" i="1" a="1"/>
  <c r="J2015" i="1" s="1"/>
  <c r="F2015" i="1" a="1"/>
  <c r="F2015" i="1" s="1"/>
  <c r="O2017" i="1" a="1"/>
  <c r="O2017" i="1" s="1"/>
  <c r="I2015" i="1" a="1"/>
  <c r="I2015" i="1" s="1"/>
  <c r="M2014" i="1" a="1"/>
  <c r="M2014" i="1" s="1"/>
  <c r="G2016" i="1" a="1"/>
  <c r="G2016" i="1" s="1"/>
  <c r="G2017" i="1" s="1" a="1"/>
  <c r="G2017" i="1" s="1"/>
  <c r="N2018" i="1" a="1"/>
  <c r="N2018" i="1"/>
  <c r="K2018" i="1" a="1"/>
  <c r="K2018" i="1" s="1"/>
  <c r="K2019" i="1" s="1" a="1"/>
  <c r="K2019" i="1" s="1"/>
  <c r="P2017" i="1" a="1"/>
  <c r="P2017" i="1" s="1"/>
  <c r="M2018" i="1" a="1"/>
  <c r="M2018" i="1" s="1"/>
  <c r="M2019" i="1" s="1" a="1"/>
  <c r="M2019" i="1" s="1"/>
  <c r="H2018" i="1" a="1"/>
  <c r="H2018" i="1" s="1"/>
  <c r="H2019" i="1" s="1" a="1"/>
  <c r="H2019" i="1" s="1"/>
  <c r="Q2018" i="1" a="1"/>
  <c r="Q2018" i="1" s="1"/>
  <c r="Q2019" i="1" s="1" a="1"/>
  <c r="Q2019" i="1" s="1"/>
  <c r="Q2016" i="1" a="1"/>
  <c r="Q2016" i="1"/>
  <c r="Q2017" i="1" s="1" a="1"/>
  <c r="Q2017" i="1" s="1"/>
  <c r="P2016" i="1" a="1"/>
  <c r="P2016" i="1"/>
  <c r="K2016" i="1" a="1"/>
  <c r="K2016" i="1" s="1"/>
  <c r="K2017" i="1" s="1" a="1"/>
  <c r="K2017" i="1" s="1"/>
  <c r="M2016" i="1" a="1"/>
  <c r="M2016" i="1" s="1"/>
  <c r="M2017" i="1" s="1" a="1"/>
  <c r="M2017" i="1" s="1"/>
  <c r="F2016" i="1" a="1"/>
  <c r="F2016" i="1"/>
  <c r="G2015" i="1" a="1"/>
  <c r="G2015" i="1"/>
  <c r="I2016" i="1" a="1"/>
  <c r="I2016" i="1"/>
  <c r="O2016" i="1" a="1"/>
  <c r="O2016" i="1" s="1"/>
  <c r="L2016" i="1" a="1"/>
  <c r="L2016" i="1" s="1"/>
  <c r="L2017" i="1" s="1" a="1"/>
  <c r="L2017" i="1" s="1"/>
  <c r="H2016" i="1" a="1"/>
  <c r="H2016" i="1"/>
  <c r="H2017" i="1" s="1" a="1"/>
  <c r="H2017" i="1" s="1"/>
  <c r="L2015" i="1" a="1"/>
  <c r="L2015" i="1" s="1"/>
  <c r="O2015" i="1" a="1"/>
  <c r="O2015" i="1" s="1"/>
  <c r="Q2015" i="1" a="1"/>
  <c r="Q2015" i="1"/>
  <c r="L2018" i="1" a="1"/>
  <c r="L2018" i="1"/>
  <c r="L2019" i="1" s="1" a="1"/>
  <c r="L2019" i="1" s="1"/>
  <c r="G2018" i="1" a="1"/>
  <c r="G2018" i="1" s="1"/>
  <c r="G2019" i="1" s="1" a="1"/>
  <c r="G2019" i="1" s="1"/>
  <c r="K2014" i="1" a="1"/>
  <c r="K2014" i="1" s="1"/>
  <c r="I2017" i="1" a="1"/>
  <c r="I2017" i="1" s="1"/>
  <c r="K2015" i="1" a="1"/>
  <c r="K2015" i="1" s="1"/>
  <c r="N2016" i="1" a="1"/>
  <c r="N2016" i="1" s="1"/>
  <c r="N2017" i="1" s="1" a="1"/>
  <c r="N2017" i="1" s="1"/>
  <c r="J2016" i="1" a="1"/>
  <c r="J2016" i="1" s="1"/>
  <c r="J2017" i="1" s="1" a="1"/>
  <c r="J2017" i="1" s="1"/>
  <c r="N2015" i="1" a="1"/>
  <c r="N2015" i="1"/>
  <c r="M2015" i="1" a="1"/>
  <c r="M2015" i="1" s="1"/>
  <c r="P2015" i="1" a="1"/>
  <c r="P2015" i="1" s="1"/>
  <c r="P2010" i="1" a="1"/>
  <c r="P2010" i="1"/>
  <c r="Q2008" i="1" a="1"/>
  <c r="Q2008" i="1"/>
  <c r="Q2009" i="1" s="1" a="1"/>
  <c r="N2008" i="1" a="1"/>
  <c r="N2008" i="1" s="1"/>
  <c r="N2013" i="1" a="1"/>
  <c r="N2013" i="1"/>
  <c r="N2014" i="1" s="1" a="1"/>
  <c r="N2014" i="1" s="1"/>
  <c r="F2011" i="1" a="1"/>
  <c r="F2011" i="1"/>
  <c r="O2011" i="1" a="1"/>
  <c r="O2011" i="1" s="1"/>
  <c r="K2009" i="1" a="1"/>
  <c r="K2009" i="1"/>
  <c r="I2009" i="1" a="1"/>
  <c r="I2009" i="1" s="1"/>
  <c r="P2008" i="1" a="1"/>
  <c r="P2008" i="1"/>
  <c r="P2009" i="1" s="1" a="1"/>
  <c r="P2009" i="1" s="1"/>
  <c r="H2011" i="1" a="1"/>
  <c r="H2011" i="1" s="1"/>
  <c r="Q2009" i="1"/>
  <c r="H2009" i="1" a="1"/>
  <c r="H2009" i="1" s="1"/>
  <c r="N2010" i="1" a="1"/>
  <c r="N2010" i="1" s="1"/>
  <c r="Q2010" i="1" a="1"/>
  <c r="Q2010" i="1" s="1"/>
  <c r="Q2013" i="1" a="1"/>
  <c r="Q2013" i="1" s="1"/>
  <c r="Q2014" i="1" s="1" a="1"/>
  <c r="Q2014" i="1" s="1"/>
  <c r="J2011" i="1" a="1"/>
  <c r="J2011" i="1" s="1"/>
  <c r="I2011" i="1" a="1"/>
  <c r="I2011" i="1"/>
  <c r="M2013" i="1" a="1"/>
  <c r="M2013" i="1"/>
  <c r="L2013" i="1" a="1"/>
  <c r="L2013" i="1" s="1"/>
  <c r="L2014" i="1" s="1" a="1"/>
  <c r="L2014" i="1" s="1"/>
  <c r="F2013" i="1" a="1"/>
  <c r="F2013" i="1" s="1"/>
  <c r="L2011" i="1" a="1"/>
  <c r="L2011" i="1"/>
  <c r="J2009" i="1" a="1"/>
  <c r="J2009" i="1"/>
  <c r="H2014" i="1" a="1"/>
  <c r="H2014" i="1"/>
  <c r="F2014" i="1" a="1"/>
  <c r="F2014" i="1" s="1"/>
  <c r="O2013" i="1" a="1"/>
  <c r="O2013" i="1" s="1"/>
  <c r="O2014" i="1" s="1" a="1"/>
  <c r="O2014" i="1" s="1"/>
  <c r="O2010" i="1" a="1"/>
  <c r="O2010" i="1" s="1"/>
  <c r="L2010" i="1" a="1"/>
  <c r="L2010" i="1"/>
  <c r="K2013" i="1" a="1"/>
  <c r="K2013" i="1"/>
  <c r="F2010" i="1" a="1"/>
  <c r="F2010" i="1" s="1"/>
  <c r="G2013" i="1" a="1"/>
  <c r="G2013" i="1" s="1"/>
  <c r="G2014" i="1" s="1" a="1"/>
  <c r="G2014" i="1" s="1"/>
  <c r="Q2011" i="1" a="1"/>
  <c r="Q2011" i="1"/>
  <c r="G2011" i="1" a="1"/>
  <c r="G2011" i="1"/>
  <c r="J2010" i="1" a="1"/>
  <c r="J2010" i="1"/>
  <c r="G2010" i="1" a="1"/>
  <c r="G2010" i="1" s="1"/>
  <c r="G2009" i="1" a="1"/>
  <c r="G2009" i="1"/>
  <c r="N2009" i="1" a="1"/>
  <c r="N2009" i="1"/>
  <c r="K2011" i="1" a="1"/>
  <c r="K2011" i="1" s="1"/>
  <c r="I2010" i="1" a="1"/>
  <c r="I2010" i="1"/>
  <c r="N2011" i="1" a="1"/>
  <c r="N2011" i="1" s="1"/>
  <c r="K2010" i="1" a="1"/>
  <c r="K2010" i="1"/>
  <c r="M2010" i="1" a="1"/>
  <c r="M2010" i="1" s="1"/>
  <c r="I2013" i="1" a="1"/>
  <c r="I2013" i="1" s="1"/>
  <c r="I2014" i="1" s="1" a="1"/>
  <c r="I2014" i="1" s="1"/>
  <c r="F2009" i="1" a="1"/>
  <c r="F2009" i="1" s="1"/>
  <c r="H2010" i="1" a="1"/>
  <c r="H2010" i="1" s="1"/>
  <c r="P2011" i="1" a="1"/>
  <c r="P2011" i="1"/>
  <c r="P2013" i="1" a="1"/>
  <c r="P2013" i="1" s="1"/>
  <c r="P2014" i="1" s="1" a="1"/>
  <c r="P2014" i="1" s="1"/>
  <c r="J2013" i="1" a="1"/>
  <c r="J2013" i="1" s="1"/>
  <c r="J2014" i="1" s="1" a="1"/>
  <c r="J2014" i="1" s="1"/>
  <c r="M2009" i="1"/>
  <c r="O2008" i="1" a="1"/>
  <c r="O2008" i="1"/>
  <c r="O2009" i="1" s="1" a="1"/>
  <c r="O2009" i="1" s="1"/>
  <c r="H2013" i="1" a="1"/>
  <c r="H2013" i="1" s="1"/>
  <c r="M2011" i="1" a="1"/>
  <c r="M2011" i="1"/>
  <c r="I2006" i="1" a="1"/>
  <c r="I2006" i="1"/>
  <c r="J2005" i="1" a="1"/>
  <c r="J2005" i="1"/>
  <c r="P2003" i="1" a="1"/>
  <c r="P2003" i="1" s="1"/>
  <c r="I2005" i="1" a="1"/>
  <c r="I2005" i="1"/>
  <c r="L2003" i="1" a="1"/>
  <c r="L2003" i="1" s="1"/>
  <c r="L2004" i="1" s="1" a="1"/>
  <c r="L2004" i="1" s="1"/>
  <c r="L2008" i="1" a="1"/>
  <c r="L2008" i="1"/>
  <c r="L2009" i="1" s="1" a="1"/>
  <c r="L2009" i="1" s="1"/>
  <c r="I2008" i="1" a="1"/>
  <c r="I2008" i="1" s="1"/>
  <c r="F2008" i="1" a="1"/>
  <c r="F2008" i="1"/>
  <c r="K2003" i="1" a="1"/>
  <c r="K2003" i="1"/>
  <c r="J2003" i="1" a="1"/>
  <c r="J2003" i="1" s="1"/>
  <c r="J2004" i="1" s="1" a="1"/>
  <c r="J2004" i="1" s="1"/>
  <c r="O2005" i="1" a="1"/>
  <c r="O2005" i="1"/>
  <c r="K2005" i="1" a="1"/>
  <c r="K2005" i="1" s="1"/>
  <c r="H2005" i="1" a="1"/>
  <c r="H2005" i="1"/>
  <c r="N2006" i="1" a="1"/>
  <c r="N2006" i="1" s="1"/>
  <c r="N2007" i="1" s="1" a="1"/>
  <c r="N2007" i="1" s="1"/>
  <c r="H2006" i="1" a="1"/>
  <c r="H2006" i="1"/>
  <c r="H2007" i="1" s="1" a="1"/>
  <c r="H2007" i="1" s="1"/>
  <c r="F2006" i="1" a="1"/>
  <c r="F2006" i="1" s="1"/>
  <c r="F2007" i="1" s="1" a="1"/>
  <c r="F2007" i="1" s="1"/>
  <c r="P2005" i="1" a="1"/>
  <c r="P2005" i="1" s="1"/>
  <c r="F2005" i="1" a="1"/>
  <c r="F2005" i="1"/>
  <c r="H2008" i="1" a="1"/>
  <c r="H2008" i="1" s="1"/>
  <c r="N2003" i="1" a="1"/>
  <c r="N2003" i="1" s="1"/>
  <c r="G2008" i="1" a="1"/>
  <c r="G2008" i="1" s="1"/>
  <c r="M2004" i="1"/>
  <c r="Q2005" i="1" a="1"/>
  <c r="Q2005" i="1"/>
  <c r="O2004" i="1" a="1"/>
  <c r="O2004" i="1" s="1"/>
  <c r="M2005" i="1" a="1"/>
  <c r="M2005" i="1" s="1"/>
  <c r="J2007" i="1" a="1"/>
  <c r="J2007" i="1" s="1"/>
  <c r="P2004" i="1" a="1"/>
  <c r="P2004" i="1" s="1"/>
  <c r="Q2006" i="1" a="1"/>
  <c r="Q2006" i="1" s="1"/>
  <c r="Q2007" i="1" s="1" a="1"/>
  <c r="Q2007" i="1" s="1"/>
  <c r="N2005" i="1" a="1"/>
  <c r="N2005" i="1" s="1"/>
  <c r="K2006" i="1" a="1"/>
  <c r="K2006" i="1" s="1"/>
  <c r="K2007" i="1" s="1" a="1"/>
  <c r="K2007" i="1" s="1"/>
  <c r="Q2003" i="1" a="1"/>
  <c r="Q2003" i="1" s="1"/>
  <c r="Q2004" i="1" s="1" a="1"/>
  <c r="Q2004" i="1" s="1"/>
  <c r="L2005" i="1" a="1"/>
  <c r="L2005" i="1" s="1"/>
  <c r="M2003" i="1" a="1"/>
  <c r="M2003" i="1" s="1"/>
  <c r="M2004" i="1" s="1" a="1"/>
  <c r="G2006" i="1" a="1"/>
  <c r="G2006" i="1" s="1"/>
  <c r="O2003" i="1" a="1"/>
  <c r="O2003" i="1" s="1"/>
  <c r="J2006" i="1" a="1"/>
  <c r="J2006" i="1"/>
  <c r="G2005" i="1" a="1"/>
  <c r="G2005" i="1" s="1"/>
  <c r="G2007" i="1" a="1"/>
  <c r="G2007" i="1"/>
  <c r="L2006" i="1" a="1"/>
  <c r="L2006" i="1"/>
  <c r="L2007" i="1" s="1" a="1"/>
  <c r="L2007" i="1" s="1"/>
  <c r="P2006" i="1" a="1"/>
  <c r="P2006" i="1"/>
  <c r="P2007" i="1" s="1" a="1"/>
  <c r="P2007" i="1" s="1"/>
  <c r="K2004" i="1" a="1"/>
  <c r="K2004" i="1"/>
  <c r="M2006" i="1" a="1"/>
  <c r="M2006" i="1"/>
  <c r="M2007" i="1" s="1" a="1"/>
  <c r="M2007" i="1" s="1"/>
  <c r="M2008" i="1" a="1"/>
  <c r="M2008" i="1"/>
  <c r="M2009" i="1" s="1" a="1"/>
  <c r="N2004" i="1" a="1"/>
  <c r="N2004" i="1" s="1"/>
  <c r="O2006" i="1" a="1"/>
  <c r="O2006" i="1" s="1"/>
  <c r="O2007" i="1" s="1" a="1"/>
  <c r="O2007" i="1" s="1"/>
  <c r="K2008" i="1" a="1"/>
  <c r="K2008" i="1" s="1"/>
  <c r="J2008" i="1" a="1"/>
  <c r="J2008" i="1"/>
  <c r="H2004" i="1" a="1"/>
  <c r="H2004" i="1" s="1"/>
  <c r="I2007" i="1" a="1"/>
  <c r="I2007" i="1"/>
  <c r="H1998" i="1" a="1"/>
  <c r="H1998" i="1"/>
  <c r="I1998" i="1" a="1"/>
  <c r="I1998" i="1" s="1"/>
  <c r="F2003" i="1" a="1"/>
  <c r="F2003" i="1"/>
  <c r="F2004" i="1" s="1" a="1"/>
  <c r="F2004" i="1" s="1"/>
  <c r="N1997" i="1" a="1"/>
  <c r="N1997" i="1" s="1"/>
  <c r="N1999" i="1" a="1"/>
  <c r="N1999" i="1"/>
  <c r="Q1997" i="1" a="1"/>
  <c r="Q1997" i="1"/>
  <c r="P1997" i="1" a="1"/>
  <c r="P1997" i="1" s="1"/>
  <c r="N2001" i="1" a="1"/>
  <c r="N2001" i="1" s="1"/>
  <c r="H2001" i="1" a="1"/>
  <c r="H2001" i="1" s="1"/>
  <c r="H2000" i="1" a="1"/>
  <c r="H2000" i="1"/>
  <c r="G2001" i="1" a="1"/>
  <c r="G2001" i="1"/>
  <c r="J2000" i="1" a="1"/>
  <c r="J2000" i="1"/>
  <c r="G2000" i="1" a="1"/>
  <c r="G2000" i="1"/>
  <c r="M2001" i="1" a="1"/>
  <c r="M2001" i="1" s="1"/>
  <c r="J2001" i="1" a="1"/>
  <c r="J2001" i="1" s="1"/>
  <c r="O1999" i="1" a="1"/>
  <c r="O1999" i="1" s="1"/>
  <c r="L2000" i="1" a="1"/>
  <c r="L2000" i="1"/>
  <c r="N1998" i="1" a="1"/>
  <c r="N1998" i="1" s="1"/>
  <c r="L1998" i="1" a="1"/>
  <c r="L1998" i="1"/>
  <c r="O1997" i="1" a="1"/>
  <c r="O1997" i="1"/>
  <c r="I2001" i="1" a="1"/>
  <c r="I2001" i="1"/>
  <c r="K2000" i="1" a="1"/>
  <c r="K2000" i="1" s="1"/>
  <c r="Q2000" i="1" a="1"/>
  <c r="Q2000" i="1" s="1"/>
  <c r="M2000" i="1" a="1"/>
  <c r="M2000" i="1" s="1"/>
  <c r="N2000" i="1" a="1"/>
  <c r="N2000" i="1"/>
  <c r="J1997" i="1" a="1"/>
  <c r="J1997" i="1" s="1"/>
  <c r="P1999" i="1" a="1"/>
  <c r="P1999" i="1" s="1"/>
  <c r="Q1998" i="1" a="1"/>
  <c r="Q1998" i="1" s="1"/>
  <c r="K1998" i="1" a="1"/>
  <c r="K1998" i="1"/>
  <c r="I1999" i="1" a="1"/>
  <c r="I1999" i="1"/>
  <c r="M1999" i="1" a="1"/>
  <c r="M1999" i="1" s="1"/>
  <c r="J1999" i="1" a="1"/>
  <c r="J1999" i="1"/>
  <c r="J1998" i="1" a="1"/>
  <c r="J1998" i="1"/>
  <c r="L1997" i="1" a="1"/>
  <c r="L1997" i="1" s="1"/>
  <c r="L1999" i="1" a="1"/>
  <c r="L1999" i="1"/>
  <c r="G1998" i="1" a="1"/>
  <c r="G1998" i="1" s="1"/>
  <c r="F1998" i="1" a="1"/>
  <c r="F1998" i="1" s="1"/>
  <c r="K1999" i="1" a="1"/>
  <c r="K1999" i="1" s="1"/>
  <c r="H1999" i="1" a="1"/>
  <c r="H1999" i="1"/>
  <c r="I2003" i="1" a="1"/>
  <c r="I2003" i="1"/>
  <c r="I2004" i="1" s="1" a="1"/>
  <c r="I2004" i="1" s="1"/>
  <c r="H2003" i="1" a="1"/>
  <c r="H2003" i="1"/>
  <c r="G2003" i="1" a="1"/>
  <c r="G2003" i="1" s="1"/>
  <c r="G2004" i="1" s="1" a="1"/>
  <c r="G2004" i="1" s="1"/>
  <c r="I2000" i="1" a="1"/>
  <c r="I2000" i="1" s="1"/>
  <c r="Q2001" i="1" a="1"/>
  <c r="Q2001" i="1"/>
  <c r="P2001" i="1" a="1"/>
  <c r="P2001" i="1"/>
  <c r="O2001" i="1" a="1"/>
  <c r="O2001" i="1" s="1"/>
  <c r="F2001" i="1" a="1"/>
  <c r="F2001" i="1" s="1"/>
  <c r="K2001" i="1" a="1"/>
  <c r="K2001" i="1" s="1"/>
  <c r="G1999" i="1" a="1"/>
  <c r="G1999" i="1"/>
  <c r="P1998" i="1" a="1"/>
  <c r="P1998" i="1" s="1"/>
  <c r="M1998" i="1" a="1"/>
  <c r="M1998" i="1" s="1"/>
  <c r="K1997" i="1" a="1"/>
  <c r="K1997" i="1"/>
  <c r="L2001" i="1" a="1"/>
  <c r="L2001" i="1" s="1"/>
  <c r="M1997" i="1" a="1"/>
  <c r="M1997" i="1"/>
  <c r="Q1999" i="1" a="1"/>
  <c r="Q1999" i="1" s="1"/>
  <c r="P2000" i="1" a="1"/>
  <c r="P2000" i="1" s="1"/>
  <c r="O2000" i="1" a="1"/>
  <c r="O2000" i="1"/>
  <c r="F2000" i="1" a="1"/>
  <c r="F2000" i="1"/>
  <c r="F1999" i="1" a="1"/>
  <c r="F1999" i="1"/>
  <c r="O1998" i="1" a="1"/>
  <c r="O1998" i="1" s="1"/>
  <c r="N1995" i="1" a="1"/>
  <c r="N1995" i="1"/>
  <c r="K1995" i="1" a="1"/>
  <c r="K1995" i="1" s="1"/>
  <c r="P1993" i="1" a="1"/>
  <c r="P1993" i="1"/>
  <c r="J1992" i="1" a="1"/>
  <c r="J1992" i="1"/>
  <c r="I1995" i="1" a="1"/>
  <c r="I1995" i="1" s="1"/>
  <c r="N1992" i="1" a="1"/>
  <c r="N1992" i="1" s="1"/>
  <c r="G1995" i="1" a="1"/>
  <c r="G1995" i="1" s="1"/>
  <c r="N1994" i="1" a="1"/>
  <c r="N1994" i="1" s="1"/>
  <c r="L1992" i="1" a="1"/>
  <c r="L1992" i="1"/>
  <c r="J1994" i="1" a="1"/>
  <c r="J1994" i="1"/>
  <c r="O1993" i="1" a="1"/>
  <c r="O1993" i="1"/>
  <c r="F1992" i="1" a="1"/>
  <c r="F1992" i="1" s="1"/>
  <c r="N1993" i="1" a="1"/>
  <c r="N1993" i="1" s="1"/>
  <c r="K1992" i="1" a="1"/>
  <c r="K1992" i="1" s="1"/>
  <c r="H1992" i="1" a="1"/>
  <c r="H1992" i="1"/>
  <c r="I1996" i="1" a="1"/>
  <c r="I1996" i="1"/>
  <c r="P1994" i="1" a="1"/>
  <c r="P1994" i="1" s="1"/>
  <c r="J1993" i="1" a="1"/>
  <c r="J1993" i="1"/>
  <c r="I1993" i="1" a="1"/>
  <c r="I1993" i="1" s="1"/>
  <c r="I1992" i="1" a="1"/>
  <c r="I1992" i="1" s="1"/>
  <c r="Q1996" i="1" a="1"/>
  <c r="Q1996" i="1" s="1"/>
  <c r="G1994" i="1" a="1"/>
  <c r="G1994" i="1" s="1"/>
  <c r="F1996" i="1" a="1"/>
  <c r="F1996" i="1"/>
  <c r="M1994" i="1" a="1"/>
  <c r="M1994" i="1" s="1"/>
  <c r="H1995" i="1" a="1"/>
  <c r="H1995" i="1" s="1"/>
  <c r="Q1992" i="1" a="1"/>
  <c r="Q1992" i="1" s="1"/>
  <c r="L1995" i="1" a="1"/>
  <c r="L1995" i="1" s="1"/>
  <c r="Q1993" i="1" a="1"/>
  <c r="Q1993" i="1"/>
  <c r="K1993" i="1" a="1"/>
  <c r="K1993" i="1"/>
  <c r="M1995" i="1" a="1"/>
  <c r="M1995" i="1"/>
  <c r="Q1994" i="1" a="1"/>
  <c r="Q1994" i="1" s="1"/>
  <c r="F1994" i="1" a="1"/>
  <c r="F1994" i="1" s="1"/>
  <c r="M1992" i="1" a="1"/>
  <c r="M1992" i="1" s="1"/>
  <c r="M1993" i="1" a="1"/>
  <c r="M1993" i="1" s="1"/>
  <c r="I1997" i="1" a="1"/>
  <c r="I1997" i="1"/>
  <c r="F1995" i="1" a="1"/>
  <c r="F1995" i="1" s="1"/>
  <c r="H1997" i="1" a="1"/>
  <c r="H1997" i="1"/>
  <c r="G1997" i="1" a="1"/>
  <c r="G1997" i="1"/>
  <c r="L1994" i="1" a="1"/>
  <c r="L1994" i="1"/>
  <c r="F1997" i="1" a="1"/>
  <c r="F1997" i="1"/>
  <c r="P1996" i="1" a="1"/>
  <c r="P1996" i="1"/>
  <c r="O1996" i="1" a="1"/>
  <c r="O1996" i="1" s="1"/>
  <c r="N1996" i="1" a="1"/>
  <c r="N1996" i="1"/>
  <c r="M1996" i="1" a="1"/>
  <c r="M1996" i="1"/>
  <c r="L1993" i="1" a="1"/>
  <c r="L1993" i="1"/>
  <c r="L1996" i="1" a="1"/>
  <c r="L1996" i="1" s="1"/>
  <c r="H1993" i="1" a="1"/>
  <c r="H1993" i="1" s="1"/>
  <c r="O1992" i="1" a="1"/>
  <c r="O1992" i="1" s="1"/>
  <c r="K1996" i="1" a="1"/>
  <c r="K1996" i="1" s="1"/>
  <c r="J1996" i="1" a="1"/>
  <c r="J1996" i="1"/>
  <c r="G1992" i="1" a="1"/>
  <c r="G1992" i="1" s="1"/>
  <c r="H1996" i="1" a="1"/>
  <c r="H1996" i="1"/>
  <c r="G1996" i="1" a="1"/>
  <c r="G1996" i="1" s="1"/>
  <c r="K1994" i="1" a="1"/>
  <c r="K1994" i="1"/>
  <c r="I1994" i="1" a="1"/>
  <c r="I1994" i="1" s="1"/>
  <c r="O1995" i="1" a="1"/>
  <c r="O1995" i="1"/>
  <c r="J1995" i="1" a="1"/>
  <c r="J1995" i="1" s="1"/>
  <c r="H1994" i="1" a="1"/>
  <c r="H1994" i="1" s="1"/>
  <c r="P1992" i="1" a="1"/>
  <c r="P1992" i="1" s="1"/>
  <c r="G1993" i="1" a="1"/>
  <c r="G1993" i="1" s="1"/>
  <c r="O1994" i="1" a="1"/>
  <c r="O1994" i="1" s="1"/>
  <c r="F1993" i="1" a="1"/>
  <c r="F1993" i="1"/>
  <c r="Q1995" i="1" a="1"/>
  <c r="Q1995" i="1" s="1"/>
  <c r="P1995" i="1" a="1"/>
  <c r="P1995" i="1" s="1"/>
  <c r="N1991" i="1" a="1"/>
  <c r="N1991" i="1" s="1"/>
  <c r="K1991" i="1" a="1"/>
  <c r="K1991" i="1"/>
  <c r="L1991" i="1" a="1"/>
  <c r="L1991" i="1" s="1"/>
  <c r="K1989" i="1" a="1"/>
  <c r="K1989" i="1"/>
  <c r="F1988" i="1" a="1"/>
  <c r="F1988" i="1" s="1"/>
  <c r="Q1986" i="1" a="1"/>
  <c r="Q1986" i="1" s="1"/>
  <c r="P1990" i="1" a="1"/>
  <c r="P1990" i="1"/>
  <c r="J1991" i="1" a="1"/>
  <c r="J1991" i="1"/>
  <c r="I1987" i="1" a="1"/>
  <c r="I1987" i="1" s="1"/>
  <c r="M1989" i="1" a="1"/>
  <c r="M1989" i="1" s="1"/>
  <c r="I1991" i="1" a="1"/>
  <c r="I1991" i="1" s="1"/>
  <c r="N1988" i="1" a="1"/>
  <c r="N1988" i="1"/>
  <c r="M1990" i="1" a="1"/>
  <c r="M1990" i="1"/>
  <c r="O1990" i="1" a="1"/>
  <c r="O1990" i="1"/>
  <c r="Q1990" i="1" a="1"/>
  <c r="Q1990" i="1" s="1"/>
  <c r="I1990" i="1" a="1"/>
  <c r="I1990" i="1"/>
  <c r="G1988" i="1" a="1"/>
  <c r="G1988" i="1"/>
  <c r="P1987" i="1" a="1"/>
  <c r="P1987" i="1" s="1"/>
  <c r="Q1987" i="1" a="1"/>
  <c r="Q1987" i="1" s="1"/>
  <c r="H1991" i="1" a="1"/>
  <c r="H1991" i="1" s="1"/>
  <c r="G1990" i="1" a="1"/>
  <c r="G1990" i="1" s="1"/>
  <c r="I1988" i="1" a="1"/>
  <c r="I1988" i="1"/>
  <c r="M1987" i="1" a="1"/>
  <c r="M1987" i="1" s="1"/>
  <c r="K1987" i="1" a="1"/>
  <c r="K1987" i="1" s="1"/>
  <c r="F1987" i="1" a="1"/>
  <c r="F1987" i="1" s="1"/>
  <c r="J1989" i="1" a="1"/>
  <c r="J1989" i="1"/>
  <c r="F1989" i="1" a="1"/>
  <c r="F1989" i="1"/>
  <c r="O1986" i="1" a="1"/>
  <c r="O1986" i="1" s="1"/>
  <c r="G1991" i="1" a="1"/>
  <c r="G1991" i="1" s="1"/>
  <c r="M1988" i="1" a="1"/>
  <c r="M1988" i="1" s="1"/>
  <c r="N1990" i="1" a="1"/>
  <c r="N1990" i="1"/>
  <c r="J1990" i="1" a="1"/>
  <c r="J1990" i="1" s="1"/>
  <c r="F1991" i="1" a="1"/>
  <c r="F1991" i="1"/>
  <c r="H1990" i="1" a="1"/>
  <c r="H1990" i="1" s="1"/>
  <c r="O1988" i="1" a="1"/>
  <c r="O1988" i="1"/>
  <c r="H1989" i="1" a="1"/>
  <c r="H1989" i="1" s="1"/>
  <c r="F1990" i="1" a="1"/>
  <c r="F1990" i="1"/>
  <c r="P1986" i="1" a="1"/>
  <c r="P1986" i="1" s="1"/>
  <c r="Q1988" i="1" a="1"/>
  <c r="Q1988" i="1" s="1"/>
  <c r="L1988" i="1" a="1"/>
  <c r="L1988" i="1"/>
  <c r="H1988" i="1" a="1"/>
  <c r="H1988" i="1"/>
  <c r="H1987" i="1" a="1"/>
  <c r="H1987" i="1"/>
  <c r="K1988" i="1" a="1"/>
  <c r="K1988" i="1" s="1"/>
  <c r="J1988" i="1" a="1"/>
  <c r="J1988" i="1" s="1"/>
  <c r="L1987" i="1" a="1"/>
  <c r="L1987" i="1" s="1"/>
  <c r="O1991" i="1" a="1"/>
  <c r="O1991" i="1" s="1"/>
  <c r="M1991" i="1" a="1"/>
  <c r="M1991" i="1" s="1"/>
  <c r="K1990" i="1" a="1"/>
  <c r="K1990" i="1" s="1"/>
  <c r="Q1989" i="1" a="1"/>
  <c r="Q1989" i="1"/>
  <c r="P1989" i="1" a="1"/>
  <c r="P1989" i="1"/>
  <c r="O1989" i="1" a="1"/>
  <c r="O1989" i="1" s="1"/>
  <c r="N1989" i="1" a="1"/>
  <c r="N1989" i="1" s="1"/>
  <c r="L1989" i="1" a="1"/>
  <c r="L1989" i="1" s="1"/>
  <c r="I1989" i="1" a="1"/>
  <c r="I1989" i="1" s="1"/>
  <c r="O1987" i="1" a="1"/>
  <c r="O1987" i="1" s="1"/>
  <c r="G1987" i="1" a="1"/>
  <c r="G1987" i="1" s="1"/>
  <c r="G1989" i="1" a="1"/>
  <c r="G1989" i="1"/>
  <c r="P1988" i="1" a="1"/>
  <c r="P1988" i="1"/>
  <c r="N1986" i="1" a="1"/>
  <c r="N1986" i="1" s="1"/>
  <c r="J1987" i="1" a="1"/>
  <c r="J1987" i="1"/>
  <c r="N1987" i="1" a="1"/>
  <c r="N1987" i="1"/>
  <c r="Q1991" i="1" a="1"/>
  <c r="Q1991" i="1" s="1"/>
  <c r="P1991" i="1" a="1"/>
  <c r="P1991" i="1" s="1"/>
  <c r="L1990" i="1" a="1"/>
  <c r="L1990" i="1" s="1"/>
  <c r="O1981" i="1" a="1"/>
  <c r="O1981" i="1"/>
  <c r="H1983" i="1" a="1"/>
  <c r="H1983" i="1"/>
  <c r="L1982" i="1" a="1"/>
  <c r="L1982" i="1" s="1"/>
  <c r="I1982" i="1" a="1"/>
  <c r="I1982" i="1" s="1"/>
  <c r="L1981" i="1" a="1"/>
  <c r="L1981" i="1"/>
  <c r="F1982" i="1" a="1"/>
  <c r="F1982" i="1"/>
  <c r="G1982" i="1" a="1"/>
  <c r="G1982" i="1"/>
  <c r="L1983" i="1" a="1"/>
  <c r="L1983" i="1" s="1"/>
  <c r="M1986" i="1" a="1"/>
  <c r="M1986" i="1" s="1"/>
  <c r="I1983" i="1" a="1"/>
  <c r="I1983" i="1"/>
  <c r="F1983" i="1" a="1"/>
  <c r="F1983" i="1"/>
  <c r="M1984" i="1" a="1"/>
  <c r="M1984" i="1"/>
  <c r="M1985" i="1" a="1"/>
  <c r="M1985" i="1"/>
  <c r="L1986" i="1" a="1"/>
  <c r="L1986" i="1" s="1"/>
  <c r="P1984" i="1" a="1"/>
  <c r="P1984" i="1" s="1"/>
  <c r="I1984" i="1" a="1"/>
  <c r="I1984" i="1"/>
  <c r="M1982" i="1" a="1"/>
  <c r="M1982" i="1"/>
  <c r="J1983" i="1" a="1"/>
  <c r="J1983" i="1" s="1"/>
  <c r="K1986" i="1" a="1"/>
  <c r="K1986" i="1" s="1"/>
  <c r="J1986" i="1" a="1"/>
  <c r="J1986" i="1" s="1"/>
  <c r="I1985" i="1" a="1"/>
  <c r="I1985" i="1" s="1"/>
  <c r="K1982" i="1" a="1"/>
  <c r="K1982" i="1"/>
  <c r="H1985" i="1" a="1"/>
  <c r="H1985" i="1" s="1"/>
  <c r="P1982" i="1" a="1"/>
  <c r="P1982" i="1"/>
  <c r="O1984" i="1" a="1"/>
  <c r="O1984" i="1" s="1"/>
  <c r="I1986" i="1" a="1"/>
  <c r="I1986" i="1"/>
  <c r="Q1984" i="1" a="1"/>
  <c r="Q1984" i="1"/>
  <c r="K1984" i="1" a="1"/>
  <c r="K1984" i="1"/>
  <c r="M1983" i="1" a="1"/>
  <c r="M1983" i="1" s="1"/>
  <c r="G1983" i="1" a="1"/>
  <c r="G1983" i="1" s="1"/>
  <c r="H1982" i="1" a="1"/>
  <c r="H1982" i="1" s="1"/>
  <c r="H1986" i="1" a="1"/>
  <c r="H1986" i="1"/>
  <c r="F1985" i="1" a="1"/>
  <c r="F1985" i="1" s="1"/>
  <c r="G1986" i="1" a="1"/>
  <c r="G1986" i="1"/>
  <c r="F1986" i="1" a="1"/>
  <c r="F1986" i="1"/>
  <c r="Q1985" i="1" a="1"/>
  <c r="Q1985" i="1"/>
  <c r="P1985" i="1" a="1"/>
  <c r="P1985" i="1" s="1"/>
  <c r="N1983" i="1" a="1"/>
  <c r="N1983" i="1" s="1"/>
  <c r="O1985" i="1" a="1"/>
  <c r="O1985" i="1"/>
  <c r="N1985" i="1" a="1"/>
  <c r="N1985" i="1" s="1"/>
  <c r="Q1981" i="1" a="1"/>
  <c r="Q1981" i="1"/>
  <c r="L1985" i="1" a="1"/>
  <c r="L1985" i="1"/>
  <c r="N1984" i="1" a="1"/>
  <c r="N1984" i="1" s="1"/>
  <c r="F1984" i="1" a="1"/>
  <c r="F1984" i="1" s="1"/>
  <c r="J1981" i="1" a="1"/>
  <c r="J1981" i="1" s="1"/>
  <c r="Q1982" i="1" a="1"/>
  <c r="Q1982" i="1" s="1"/>
  <c r="G1985" i="1" a="1"/>
  <c r="G1985" i="1"/>
  <c r="L1984" i="1" a="1"/>
  <c r="L1984" i="1" s="1"/>
  <c r="O1983" i="1" a="1"/>
  <c r="O1983" i="1" s="1"/>
  <c r="J1982" i="1" a="1"/>
  <c r="J1982" i="1" s="1"/>
  <c r="H1984" i="1" a="1"/>
  <c r="H1984" i="1" s="1"/>
  <c r="N1982" i="1" a="1"/>
  <c r="N1982" i="1"/>
  <c r="P1981" i="1" a="1"/>
  <c r="P1981" i="1"/>
  <c r="K1981" i="1" a="1"/>
  <c r="K1981" i="1" s="1"/>
  <c r="G1984" i="1" a="1"/>
  <c r="G1984" i="1" s="1"/>
  <c r="Q1983" i="1" a="1"/>
  <c r="Q1983" i="1" s="1"/>
  <c r="K1983" i="1" a="1"/>
  <c r="K1983" i="1"/>
  <c r="P1983" i="1" a="1"/>
  <c r="P1983" i="1" s="1"/>
  <c r="N1981" i="1" a="1"/>
  <c r="N1981" i="1" s="1"/>
  <c r="K1985" i="1" a="1"/>
  <c r="K1985" i="1"/>
  <c r="M1981" i="1" a="1"/>
  <c r="M1981" i="1" s="1"/>
  <c r="J1985" i="1" a="1"/>
  <c r="J1985" i="1" s="1"/>
  <c r="O1982" i="1" a="1"/>
  <c r="O1982" i="1"/>
  <c r="J1984" i="1" a="1"/>
  <c r="J1984" i="1"/>
  <c r="O1980" i="1" a="1"/>
  <c r="O1980" i="1" s="1"/>
  <c r="L1977" i="1" a="1"/>
  <c r="L1977" i="1"/>
  <c r="O1975" i="1" a="1"/>
  <c r="O1975" i="1" s="1"/>
  <c r="G1976" i="1" a="1"/>
  <c r="G1976" i="1" s="1"/>
  <c r="M1980" i="1" a="1"/>
  <c r="M1980" i="1" s="1"/>
  <c r="K1980" i="1" a="1"/>
  <c r="K1980" i="1" s="1"/>
  <c r="N1977" i="1" a="1"/>
  <c r="N1977" i="1" s="1"/>
  <c r="G1977" i="1" a="1"/>
  <c r="G1977" i="1"/>
  <c r="M1976" i="1" a="1"/>
  <c r="M1976" i="1"/>
  <c r="N1975" i="1" a="1"/>
  <c r="N1975" i="1" s="1"/>
  <c r="Q1975" i="1" a="1"/>
  <c r="Q1975" i="1"/>
  <c r="F1980" i="1" a="1"/>
  <c r="F1980" i="1" s="1"/>
  <c r="M1977" i="1" a="1"/>
  <c r="M1977" i="1" s="1"/>
  <c r="Q1976" i="1" a="1"/>
  <c r="Q1976" i="1" s="1"/>
  <c r="Q1980" i="1" a="1"/>
  <c r="Q1980" i="1" s="1"/>
  <c r="P1980" i="1" a="1"/>
  <c r="P1980" i="1"/>
  <c r="N1980" i="1" a="1"/>
  <c r="N1980" i="1" s="1"/>
  <c r="F1979" i="1" a="1"/>
  <c r="F1979" i="1"/>
  <c r="I1980" i="1" a="1"/>
  <c r="I1980" i="1" s="1"/>
  <c r="N1979" i="1" a="1"/>
  <c r="N1979" i="1"/>
  <c r="O1976" i="1" a="1"/>
  <c r="O1976" i="1"/>
  <c r="J1979" i="1" a="1"/>
  <c r="J1979" i="1" s="1"/>
  <c r="I1979" i="1" a="1"/>
  <c r="I1979" i="1"/>
  <c r="N1976" i="1" a="1"/>
  <c r="N1976" i="1"/>
  <c r="K1976" i="1" a="1"/>
  <c r="K1976" i="1" s="1"/>
  <c r="F1976" i="1" a="1"/>
  <c r="F1976" i="1"/>
  <c r="L1976" i="1" a="1"/>
  <c r="L1976" i="1" s="1"/>
  <c r="J1980" i="1" a="1"/>
  <c r="J1980" i="1"/>
  <c r="M1979" i="1" a="1"/>
  <c r="M1979" i="1" s="1"/>
  <c r="G1980" i="1" a="1"/>
  <c r="G1980" i="1" s="1"/>
  <c r="P1977" i="1" a="1"/>
  <c r="P1977" i="1"/>
  <c r="Q1979" i="1" a="1"/>
  <c r="Q1979" i="1" s="1"/>
  <c r="F1977" i="1" a="1"/>
  <c r="F1977" i="1" s="1"/>
  <c r="O1979" i="1" a="1"/>
  <c r="O1979" i="1"/>
  <c r="H1979" i="1" a="1"/>
  <c r="H1979" i="1" s="1"/>
  <c r="G1979" i="1" a="1"/>
  <c r="G1979" i="1" s="1"/>
  <c r="K1977" i="1" a="1"/>
  <c r="K1977" i="1" s="1"/>
  <c r="Q1977" i="1" a="1"/>
  <c r="Q1977" i="1" s="1"/>
  <c r="H1977" i="1" a="1"/>
  <c r="H1977" i="1"/>
  <c r="H1976" i="1" a="1"/>
  <c r="H1976" i="1"/>
  <c r="P1976" i="1" a="1"/>
  <c r="P1976" i="1"/>
  <c r="I1981" i="1" a="1"/>
  <c r="I1981" i="1" s="1"/>
  <c r="H1981" i="1" a="1"/>
  <c r="H1981" i="1" s="1"/>
  <c r="G1981" i="1" a="1"/>
  <c r="G1981" i="1"/>
  <c r="L1980" i="1" a="1"/>
  <c r="L1980" i="1"/>
  <c r="I1977" i="1" a="1"/>
  <c r="I1977" i="1"/>
  <c r="P1979" i="1" a="1"/>
  <c r="P1979" i="1" s="1"/>
  <c r="L1979" i="1" a="1"/>
  <c r="L1979" i="1"/>
  <c r="J1977" i="1" a="1"/>
  <c r="J1977" i="1"/>
  <c r="I1976" i="1" a="1"/>
  <c r="I1976" i="1" s="1"/>
  <c r="H1980" i="1" a="1"/>
  <c r="H1980" i="1" s="1"/>
  <c r="K1979" i="1" a="1"/>
  <c r="K1979" i="1" s="1"/>
  <c r="P1975" i="1" a="1"/>
  <c r="P1975" i="1" s="1"/>
  <c r="O1977" i="1" a="1"/>
  <c r="O1977" i="1"/>
  <c r="J1976" i="1" a="1"/>
  <c r="J1976" i="1" s="1"/>
  <c r="F1981" i="1" a="1"/>
  <c r="F1981" i="1" s="1"/>
  <c r="K1975" i="1" a="1"/>
  <c r="K1975" i="1" s="1"/>
  <c r="K1973" i="1" a="1"/>
  <c r="K1973" i="1" s="1"/>
  <c r="Q1971" i="1" a="1"/>
  <c r="Q1971" i="1" s="1"/>
  <c r="P1972" i="1" a="1"/>
  <c r="P1972" i="1"/>
  <c r="O1970" i="1" a="1"/>
  <c r="O1970" i="1" s="1"/>
  <c r="N1970" i="1" a="1"/>
  <c r="N1970" i="1" s="1"/>
  <c r="Q1974" i="1" a="1"/>
  <c r="Q1974" i="1" s="1"/>
  <c r="F1974" i="1" a="1"/>
  <c r="F1974" i="1" s="1"/>
  <c r="P1973" i="1" a="1"/>
  <c r="P1973" i="1" s="1"/>
  <c r="L1973" i="1" a="1"/>
  <c r="L1973" i="1"/>
  <c r="G1973" i="1" a="1"/>
  <c r="G1973" i="1" s="1"/>
  <c r="N1972" i="1" a="1"/>
  <c r="N1972" i="1" s="1"/>
  <c r="F1973" i="1" a="1"/>
  <c r="F1973" i="1" s="1"/>
  <c r="P1971" i="1" a="1"/>
  <c r="P1971" i="1" s="1"/>
  <c r="I1971" i="1" a="1"/>
  <c r="I1971" i="1" s="1"/>
  <c r="G1971" i="1" a="1"/>
  <c r="G1971" i="1"/>
  <c r="O1973" i="1" a="1"/>
  <c r="O1973" i="1"/>
  <c r="P1974" i="1" a="1"/>
  <c r="P1974" i="1"/>
  <c r="Q1970" i="1" a="1"/>
  <c r="Q1970" i="1"/>
  <c r="J1974" i="1" a="1"/>
  <c r="J1974" i="1"/>
  <c r="L1975" i="1" a="1"/>
  <c r="L1975" i="1" s="1"/>
  <c r="J1975" i="1" a="1"/>
  <c r="J1975" i="1"/>
  <c r="I1975" i="1" a="1"/>
  <c r="I1975" i="1"/>
  <c r="G1972" i="1" a="1"/>
  <c r="G1972" i="1"/>
  <c r="P1970" i="1" a="1"/>
  <c r="P1970" i="1" s="1"/>
  <c r="K1970" i="1" a="1"/>
  <c r="K1970" i="1"/>
  <c r="I1973" i="1" a="1"/>
  <c r="I1973" i="1"/>
  <c r="H1975" i="1" a="1"/>
  <c r="H1975" i="1"/>
  <c r="J1970" i="1" a="1"/>
  <c r="J1970" i="1" s="1"/>
  <c r="G1975" i="1" a="1"/>
  <c r="G1975" i="1" s="1"/>
  <c r="I1974" i="1" a="1"/>
  <c r="I1974" i="1" s="1"/>
  <c r="F1975" i="1" a="1"/>
  <c r="F1975" i="1" s="1"/>
  <c r="O1974" i="1" a="1"/>
  <c r="O1974" i="1"/>
  <c r="O1972" i="1" a="1"/>
  <c r="O1972" i="1" s="1"/>
  <c r="L1972" i="1" a="1"/>
  <c r="L1972" i="1"/>
  <c r="J1971" i="1" a="1"/>
  <c r="J1971" i="1"/>
  <c r="O1971" i="1" a="1"/>
  <c r="O1971" i="1" s="1"/>
  <c r="N1974" i="1" a="1"/>
  <c r="N1974" i="1"/>
  <c r="M1974" i="1" a="1"/>
  <c r="M1974" i="1" s="1"/>
  <c r="L1974" i="1" a="1"/>
  <c r="L1974" i="1"/>
  <c r="M1970" i="1" a="1"/>
  <c r="M1970" i="1" s="1"/>
  <c r="H1974" i="1" a="1"/>
  <c r="H1974" i="1"/>
  <c r="M1972" i="1" a="1"/>
  <c r="M1972" i="1" s="1"/>
  <c r="K1971" i="1" a="1"/>
  <c r="K1971" i="1" s="1"/>
  <c r="K1974" i="1" a="1"/>
  <c r="K1974" i="1"/>
  <c r="G1974" i="1" a="1"/>
  <c r="G1974" i="1"/>
  <c r="Q1973" i="1" a="1"/>
  <c r="Q1973" i="1"/>
  <c r="H1972" i="1" a="1"/>
  <c r="H1972" i="1" s="1"/>
  <c r="H1973" i="1" a="1"/>
  <c r="H1973" i="1" s="1"/>
  <c r="H1971" i="1" a="1"/>
  <c r="H1971" i="1"/>
  <c r="F1971" i="1" a="1"/>
  <c r="F1971" i="1"/>
  <c r="Q1972" i="1" a="1"/>
  <c r="Q1972" i="1" s="1"/>
  <c r="F1972" i="1" a="1"/>
  <c r="F1972" i="1"/>
  <c r="N1973" i="1" a="1"/>
  <c r="N1973" i="1" s="1"/>
  <c r="J1972" i="1" a="1"/>
  <c r="J1972" i="1"/>
  <c r="I1972" i="1" a="1"/>
  <c r="I1972" i="1" s="1"/>
  <c r="L1970" i="1" a="1"/>
  <c r="L1970" i="1" s="1"/>
  <c r="N1971" i="1" a="1"/>
  <c r="N1971" i="1" s="1"/>
  <c r="J1973" i="1" a="1"/>
  <c r="J1973" i="1" s="1"/>
  <c r="L1971" i="1" a="1"/>
  <c r="L1971" i="1" s="1"/>
  <c r="K1972" i="1" a="1"/>
  <c r="K1972" i="1" s="1"/>
  <c r="M1975" i="1" a="1"/>
  <c r="M1975" i="1"/>
  <c r="M1973" i="1" a="1"/>
  <c r="M1973" i="1" s="1"/>
  <c r="M1971" i="1" a="1"/>
  <c r="M1971" i="1"/>
  <c r="N2204" i="1" a="1"/>
  <c r="N2204" i="1"/>
  <c r="G2203" i="1" a="1"/>
  <c r="G2203" i="1"/>
  <c r="O2202" i="1" a="1"/>
  <c r="O2202" i="1"/>
  <c r="H2206" i="1" a="1"/>
  <c r="H2206" i="1" s="1"/>
  <c r="H2204" i="1" a="1"/>
  <c r="H2204" i="1"/>
  <c r="G2206" i="1" a="1"/>
  <c r="G2206" i="1"/>
  <c r="N2203" i="1" a="1"/>
  <c r="N2203" i="1" s="1"/>
  <c r="M2204" i="1" a="1"/>
  <c r="M2204" i="1"/>
  <c r="M2205" i="1" a="1"/>
  <c r="M2205" i="1" s="1"/>
  <c r="K2203" i="1" a="1"/>
  <c r="K2203" i="1"/>
  <c r="J2205" i="1" a="1"/>
  <c r="J2205" i="1"/>
  <c r="I2205" i="1" a="1"/>
  <c r="I2205" i="1"/>
  <c r="O2204" i="1" a="1"/>
  <c r="O2204" i="1"/>
  <c r="F2205" i="1" a="1"/>
  <c r="F2205" i="1" s="1"/>
  <c r="L2205" i="1" a="1"/>
  <c r="L2205" i="1"/>
  <c r="Q2204" i="1" a="1"/>
  <c r="Q2204" i="1"/>
  <c r="J2204" i="1" a="1"/>
  <c r="J2204" i="1"/>
  <c r="F2204" i="1" a="1"/>
  <c r="F2204" i="1"/>
  <c r="I2204" i="1" a="1"/>
  <c r="I2204" i="1" s="1"/>
  <c r="J2202" i="1" a="1"/>
  <c r="J2202" i="1"/>
  <c r="G2205" i="1" a="1"/>
  <c r="G2205" i="1" s="1"/>
  <c r="I2203" i="1" a="1"/>
  <c r="I2203" i="1" s="1"/>
  <c r="K2206" i="1" a="1"/>
  <c r="K2206" i="1"/>
  <c r="K2207" i="1" a="1"/>
  <c r="K2207" i="1" s="1"/>
  <c r="I2207" i="1" a="1"/>
  <c r="I2207" i="1" s="1"/>
  <c r="H2207" i="1" a="1"/>
  <c r="H2207" i="1" s="1"/>
  <c r="F2207" i="1" a="1"/>
  <c r="F2207" i="1"/>
  <c r="L2206" i="1" a="1"/>
  <c r="L2206" i="1"/>
  <c r="I2206" i="1" a="1"/>
  <c r="I2206" i="1"/>
  <c r="P2205" i="1" a="1"/>
  <c r="P2205" i="1" s="1"/>
  <c r="N2205" i="1" a="1"/>
  <c r="N2205" i="1"/>
  <c r="K2205" i="1" a="1"/>
  <c r="K2205" i="1"/>
  <c r="H2203" i="1" a="1"/>
  <c r="H2203" i="1"/>
  <c r="K2202" i="1" a="1"/>
  <c r="K2202" i="1"/>
  <c r="L2204" i="1" a="1"/>
  <c r="L2204" i="1" s="1"/>
  <c r="P2203" i="1" a="1"/>
  <c r="P2203" i="1" s="1"/>
  <c r="L2202" i="1" a="1"/>
  <c r="L2202" i="1"/>
  <c r="F2203" i="1" a="1"/>
  <c r="F2203" i="1" s="1"/>
  <c r="L2203" i="1" a="1"/>
  <c r="L2203" i="1"/>
  <c r="M2206" i="1" a="1"/>
  <c r="M2206" i="1"/>
  <c r="G2204" i="1" a="1"/>
  <c r="G2204" i="1"/>
  <c r="K2204" i="1" a="1"/>
  <c r="K2204" i="1"/>
  <c r="Q2202" i="1" a="1"/>
  <c r="Q2202" i="1"/>
  <c r="F2206" i="1" a="1"/>
  <c r="F2206" i="1"/>
  <c r="Q2205" i="1" a="1"/>
  <c r="Q2205" i="1" s="1"/>
  <c r="Q2203" i="1" a="1"/>
  <c r="Q2203" i="1"/>
  <c r="O2203" i="1" a="1"/>
  <c r="O2203" i="1"/>
  <c r="J2203" i="1" a="1"/>
  <c r="J2203" i="1"/>
  <c r="M2202" i="1" a="1"/>
  <c r="M2202" i="1" s="1"/>
  <c r="M2203" i="1" a="1"/>
  <c r="M2203" i="1" s="1"/>
  <c r="H2205" i="1" a="1"/>
  <c r="H2205" i="1" s="1"/>
  <c r="P2202" i="1" a="1"/>
  <c r="P2202" i="1"/>
  <c r="M2207" i="1" a="1"/>
  <c r="M2207" i="1" s="1"/>
  <c r="L2207" i="1" a="1"/>
  <c r="L2207" i="1" s="1"/>
  <c r="J2207" i="1" a="1"/>
  <c r="J2207" i="1" s="1"/>
  <c r="G2207" i="1" a="1"/>
  <c r="G2207" i="1"/>
  <c r="J2206" i="1" a="1"/>
  <c r="J2206" i="1"/>
  <c r="N2202" i="1" a="1"/>
  <c r="N2202" i="1" s="1"/>
  <c r="Q2206" i="1" a="1"/>
  <c r="Q2206" i="1"/>
  <c r="P2206" i="1" a="1"/>
  <c r="P2206" i="1"/>
  <c r="O2206" i="1" a="1"/>
  <c r="O2206" i="1"/>
  <c r="N2206" i="1" a="1"/>
  <c r="N2206" i="1"/>
  <c r="O2205" i="1" a="1"/>
  <c r="O2205" i="1" s="1"/>
  <c r="P2204" i="1" a="1"/>
  <c r="P2204" i="1" s="1"/>
  <c r="L1335" i="1" a="1"/>
  <c r="L1335" i="1" s="1"/>
  <c r="K1335" i="1" a="1"/>
  <c r="K1335" i="1"/>
  <c r="J1335" i="1" a="1"/>
  <c r="J1335" i="1" s="1"/>
  <c r="I1335" i="1" a="1"/>
  <c r="I1335" i="1"/>
  <c r="H1335" i="1" a="1"/>
  <c r="H1335" i="1"/>
  <c r="G1335" i="1" a="1"/>
  <c r="G1335" i="1"/>
  <c r="F1335" i="1" a="1"/>
  <c r="F1335" i="1"/>
  <c r="Q1334" i="1" a="1"/>
  <c r="Q1334" i="1"/>
  <c r="Q1963" i="1" a="1"/>
  <c r="Q1963" i="1" s="1"/>
  <c r="H1963" i="1" a="1"/>
  <c r="H1963" i="1"/>
  <c r="L1961" i="1" a="1"/>
  <c r="L1961" i="1"/>
  <c r="O1960" i="1" a="1"/>
  <c r="O1960" i="1"/>
  <c r="L1960" i="1" a="1"/>
  <c r="L1960" i="1" s="1"/>
  <c r="I1961" i="1" a="1"/>
  <c r="I1961" i="1"/>
  <c r="J1960" i="1" a="1"/>
  <c r="J1960" i="1" s="1"/>
  <c r="Q1960" i="1" a="1"/>
  <c r="Q1960" i="1" s="1"/>
  <c r="N1963" i="1" a="1"/>
  <c r="N1963" i="1" s="1"/>
  <c r="H1961" i="1" a="1"/>
  <c r="H1961" i="1" s="1"/>
  <c r="J1963" i="1" a="1"/>
  <c r="J1963" i="1" s="1"/>
  <c r="I1964" i="1" a="1"/>
  <c r="I1964" i="1" s="1"/>
  <c r="H1964" i="1" a="1"/>
  <c r="H1964" i="1"/>
  <c r="P1961" i="1" a="1"/>
  <c r="P1961" i="1" s="1"/>
  <c r="P1960" i="1" a="1"/>
  <c r="P1960" i="1"/>
  <c r="M1963" i="1" a="1"/>
  <c r="M1963" i="1"/>
  <c r="Q1964" i="1" a="1"/>
  <c r="Q1964" i="1" s="1"/>
  <c r="P1964" i="1" a="1"/>
  <c r="P1964" i="1"/>
  <c r="O1964" i="1" a="1"/>
  <c r="O1964" i="1" s="1"/>
  <c r="N1964" i="1" a="1"/>
  <c r="N1964" i="1" s="1"/>
  <c r="J1961" i="1" a="1"/>
  <c r="J1961" i="1" s="1"/>
  <c r="F1961" i="1" a="1"/>
  <c r="F1961" i="1"/>
  <c r="M1964" i="1" a="1"/>
  <c r="M1964" i="1" s="1"/>
  <c r="L1964" i="1" a="1"/>
  <c r="L1964" i="1" s="1"/>
  <c r="Q1962" i="1" a="1"/>
  <c r="Q1962" i="1"/>
  <c r="F1963" i="1" a="1"/>
  <c r="F1963" i="1"/>
  <c r="G1962" i="1" a="1"/>
  <c r="G1962" i="1"/>
  <c r="F1962" i="1" a="1"/>
  <c r="F1962" i="1"/>
  <c r="N1960" i="1" a="1"/>
  <c r="N1960" i="1"/>
  <c r="K1962" i="1" a="1"/>
  <c r="K1962" i="1" s="1"/>
  <c r="K1961" i="1" a="1"/>
  <c r="K1961" i="1" s="1"/>
  <c r="M1962" i="1" a="1"/>
  <c r="M1962" i="1" s="1"/>
  <c r="Q1961" i="1" a="1"/>
  <c r="Q1961" i="1" s="1"/>
  <c r="I1960" i="1" a="1"/>
  <c r="I1960" i="1"/>
  <c r="F1964" i="1" a="1"/>
  <c r="F1964" i="1" s="1"/>
  <c r="M1961" i="1" a="1"/>
  <c r="M1961" i="1" s="1"/>
  <c r="O1963" i="1" a="1"/>
  <c r="O1963" i="1" s="1"/>
  <c r="K1963" i="1" a="1"/>
  <c r="K1963" i="1" s="1"/>
  <c r="O1962" i="1" a="1"/>
  <c r="O1962" i="1" s="1"/>
  <c r="I1963" i="1" a="1"/>
  <c r="I1963" i="1" s="1"/>
  <c r="N1962" i="1" a="1"/>
  <c r="N1962" i="1" s="1"/>
  <c r="H1962" i="1" a="1"/>
  <c r="H1962" i="1"/>
  <c r="H1960" i="1" a="1"/>
  <c r="H1960" i="1"/>
  <c r="K1964" i="1" a="1"/>
  <c r="K1964" i="1" s="1"/>
  <c r="J1964" i="1" a="1"/>
  <c r="J1964" i="1" s="1"/>
  <c r="P1963" i="1" a="1"/>
  <c r="P1963" i="1"/>
  <c r="G1963" i="1" a="1"/>
  <c r="G1963" i="1" s="1"/>
  <c r="N1961" i="1" a="1"/>
  <c r="N1961" i="1"/>
  <c r="L1963" i="1" a="1"/>
  <c r="L1963" i="1" s="1"/>
  <c r="P1962" i="1" a="1"/>
  <c r="P1962" i="1"/>
  <c r="L1962" i="1" a="1"/>
  <c r="L1962" i="1"/>
  <c r="J1962" i="1" a="1"/>
  <c r="J1962" i="1" s="1"/>
  <c r="I1962" i="1" a="1"/>
  <c r="I1962" i="1" s="1"/>
  <c r="O1961" i="1" a="1"/>
  <c r="O1961" i="1"/>
  <c r="K1960" i="1" a="1"/>
  <c r="K1960" i="1"/>
  <c r="G1961" i="1" a="1"/>
  <c r="G1961" i="1"/>
  <c r="M1960" i="1" a="1"/>
  <c r="M1960" i="1" s="1"/>
  <c r="G1964" i="1" a="1"/>
  <c r="G1964" i="1" s="1"/>
  <c r="I1959" i="1" a="1"/>
  <c r="I1959" i="1"/>
  <c r="H1959" i="1" a="1"/>
  <c r="H1959" i="1"/>
  <c r="G1956" i="1" a="1"/>
  <c r="G1956" i="1" s="1"/>
  <c r="G1959" i="1" a="1"/>
  <c r="G1959" i="1" s="1"/>
  <c r="F1956" i="1" a="1"/>
  <c r="F1956" i="1" s="1"/>
  <c r="N1958" i="1" a="1"/>
  <c r="N1958" i="1" s="1"/>
  <c r="M1958" i="1" a="1"/>
  <c r="M1958" i="1"/>
  <c r="L1958" i="1" a="1"/>
  <c r="L1958" i="1"/>
  <c r="M1957" i="1" a="1"/>
  <c r="M1957" i="1"/>
  <c r="H1957" i="1" a="1"/>
  <c r="H1957" i="1" s="1"/>
  <c r="M1955" i="1" a="1"/>
  <c r="M1955" i="1" s="1"/>
  <c r="F1958" i="1" a="1"/>
  <c r="F1958" i="1" s="1"/>
  <c r="H1958" i="1" a="1"/>
  <c r="H1958" i="1"/>
  <c r="N1955" i="1" a="1"/>
  <c r="N1955" i="1"/>
  <c r="Q1957" i="1" a="1"/>
  <c r="Q1957" i="1" s="1"/>
  <c r="P1955" i="1" a="1"/>
  <c r="P1955" i="1" s="1"/>
  <c r="P1956" i="1" a="1"/>
  <c r="P1956" i="1" s="1"/>
  <c r="H1956" i="1" a="1"/>
  <c r="H1956" i="1" s="1"/>
  <c r="I1955" i="1" a="1"/>
  <c r="I1955" i="1"/>
  <c r="K1957" i="1" a="1"/>
  <c r="K1957" i="1" s="1"/>
  <c r="N1956" i="1" a="1"/>
  <c r="N1956" i="1" s="1"/>
  <c r="G1960" i="1" a="1"/>
  <c r="G1960" i="1" s="1"/>
  <c r="H1955" i="1" a="1"/>
  <c r="H1955" i="1"/>
  <c r="M1959" i="1" a="1"/>
  <c r="M1959" i="1" s="1"/>
  <c r="F1955" i="1" a="1"/>
  <c r="F1955" i="1"/>
  <c r="M1956" i="1" a="1"/>
  <c r="M1956" i="1"/>
  <c r="K1958" i="1" a="1"/>
  <c r="K1958" i="1"/>
  <c r="O1957" i="1" a="1"/>
  <c r="O1957" i="1"/>
  <c r="F1960" i="1" a="1"/>
  <c r="F1960" i="1"/>
  <c r="Q1959" i="1" a="1"/>
  <c r="Q1959" i="1" s="1"/>
  <c r="P1959" i="1" a="1"/>
  <c r="P1959" i="1" s="1"/>
  <c r="F1959" i="1" a="1"/>
  <c r="F1959" i="1" s="1"/>
  <c r="P1958" i="1" a="1"/>
  <c r="P1958" i="1" s="1"/>
  <c r="O1959" i="1" a="1"/>
  <c r="O1959" i="1"/>
  <c r="N1959" i="1" a="1"/>
  <c r="N1959" i="1" s="1"/>
  <c r="J1959" i="1" a="1"/>
  <c r="J1959" i="1" s="1"/>
  <c r="L1957" i="1" a="1"/>
  <c r="L1957" i="1" s="1"/>
  <c r="Q1958" i="1" a="1"/>
  <c r="Q1958" i="1"/>
  <c r="J1955" i="1" a="1"/>
  <c r="J1955" i="1" s="1"/>
  <c r="K1955" i="1" a="1"/>
  <c r="K1955" i="1" s="1"/>
  <c r="I1958" i="1" a="1"/>
  <c r="I1958" i="1" s="1"/>
  <c r="F1957" i="1" a="1"/>
  <c r="F1957" i="1"/>
  <c r="L1956" i="1" a="1"/>
  <c r="L1956" i="1" s="1"/>
  <c r="Q1955" i="1" a="1"/>
  <c r="Q1955" i="1"/>
  <c r="O1958" i="1" a="1"/>
  <c r="O1958" i="1" s="1"/>
  <c r="J1958" i="1" a="1"/>
  <c r="J1958" i="1"/>
  <c r="P1957" i="1" a="1"/>
  <c r="P1957" i="1"/>
  <c r="N1957" i="1" a="1"/>
  <c r="N1957" i="1" s="1"/>
  <c r="G1955" i="1" a="1"/>
  <c r="G1955" i="1"/>
  <c r="J1957" i="1" a="1"/>
  <c r="J1957" i="1"/>
  <c r="L1955" i="1" a="1"/>
  <c r="L1955" i="1" s="1"/>
  <c r="Q1956" i="1" a="1"/>
  <c r="Q1956" i="1" s="1"/>
  <c r="O1956" i="1" a="1"/>
  <c r="O1956" i="1" s="1"/>
  <c r="K1956" i="1" a="1"/>
  <c r="K1956" i="1"/>
  <c r="G1958" i="1" a="1"/>
  <c r="G1958" i="1"/>
  <c r="G1957" i="1" a="1"/>
  <c r="G1957" i="1"/>
  <c r="O1955" i="1" a="1"/>
  <c r="O1955" i="1" s="1"/>
  <c r="J1956" i="1" a="1"/>
  <c r="J1956" i="1"/>
  <c r="I1957" i="1" a="1"/>
  <c r="I1957" i="1" s="1"/>
  <c r="L1959" i="1" a="1"/>
  <c r="L1959" i="1" s="1"/>
  <c r="K1959" i="1" a="1"/>
  <c r="K1959" i="1"/>
  <c r="I1956" i="1" a="1"/>
  <c r="I1956" i="1" s="1"/>
  <c r="M1949" i="1" a="1"/>
  <c r="M1949" i="1" s="1"/>
  <c r="K1950" i="1" a="1"/>
  <c r="K1950" i="1" s="1"/>
  <c r="O1950" i="1" a="1"/>
  <c r="O1950" i="1" s="1"/>
  <c r="Q1953" i="1" a="1"/>
  <c r="Q1953" i="1" s="1"/>
  <c r="P1953" i="1" a="1"/>
  <c r="P1953" i="1" s="1"/>
  <c r="O1953" i="1" a="1"/>
  <c r="O1953" i="1" s="1"/>
  <c r="F1950" i="1" a="1"/>
  <c r="F1950" i="1" s="1"/>
  <c r="O1952" i="1" a="1"/>
  <c r="O1952" i="1" s="1"/>
  <c r="M1953" i="1" a="1"/>
  <c r="M1953" i="1"/>
  <c r="K1953" i="1" a="1"/>
  <c r="K1953" i="1"/>
  <c r="K1952" i="1" a="1"/>
  <c r="K1952" i="1" s="1"/>
  <c r="J1953" i="1" a="1"/>
  <c r="J1953" i="1" s="1"/>
  <c r="I1953" i="1" a="1"/>
  <c r="I1953" i="1" s="1"/>
  <c r="P1952" i="1" a="1"/>
  <c r="P1952" i="1" s="1"/>
  <c r="I1952" i="1" a="1"/>
  <c r="I1952" i="1" s="1"/>
  <c r="N1951" i="1" a="1"/>
  <c r="N1951" i="1"/>
  <c r="H1950" i="1" a="1"/>
  <c r="H1950" i="1"/>
  <c r="J1950" i="1" a="1"/>
  <c r="J1950" i="1" s="1"/>
  <c r="I1950" i="1" a="1"/>
  <c r="I1950" i="1"/>
  <c r="M1950" i="1" a="1"/>
  <c r="M1950" i="1" s="1"/>
  <c r="F1952" i="1" a="1"/>
  <c r="F1952" i="1"/>
  <c r="H1952" i="1" a="1"/>
  <c r="H1952" i="1"/>
  <c r="Q1952" i="1" a="1"/>
  <c r="Q1952" i="1"/>
  <c r="J1952" i="1" a="1"/>
  <c r="J1952" i="1"/>
  <c r="L1951" i="1" a="1"/>
  <c r="L1951" i="1" s="1"/>
  <c r="Q1948" i="1" a="1"/>
  <c r="Q1948" i="1"/>
  <c r="O1949" i="1" a="1"/>
  <c r="O1949" i="1"/>
  <c r="K1951" i="1" a="1"/>
  <c r="K1951" i="1"/>
  <c r="N1949" i="1" a="1"/>
  <c r="N1949" i="1" s="1"/>
  <c r="L1949" i="1" a="1"/>
  <c r="L1949" i="1"/>
  <c r="J1951" i="1" a="1"/>
  <c r="J1951" i="1" s="1"/>
  <c r="P1949" i="1" a="1"/>
  <c r="P1949" i="1"/>
  <c r="G1951" i="1" a="1"/>
  <c r="G1951" i="1"/>
  <c r="N1950" i="1" a="1"/>
  <c r="N1950" i="1" s="1"/>
  <c r="K1949" i="1" a="1"/>
  <c r="K1949" i="1" s="1"/>
  <c r="P1948" i="1" a="1"/>
  <c r="P1948" i="1" s="1"/>
  <c r="Q1949" i="1" a="1"/>
  <c r="Q1949" i="1" s="1"/>
  <c r="N1953" i="1" a="1"/>
  <c r="N1953" i="1"/>
  <c r="F1953" i="1" a="1"/>
  <c r="F1953" i="1" s="1"/>
  <c r="Q1951" i="1" a="1"/>
  <c r="Q1951" i="1"/>
  <c r="O1951" i="1" a="1"/>
  <c r="O1951" i="1"/>
  <c r="L1952" i="1" a="1"/>
  <c r="L1952" i="1"/>
  <c r="M1951" i="1" a="1"/>
  <c r="M1951" i="1" s="1"/>
  <c r="I1949" i="1" a="1"/>
  <c r="I1949" i="1" s="1"/>
  <c r="G1952" i="1" a="1"/>
  <c r="G1952" i="1" s="1"/>
  <c r="I1951" i="1" a="1"/>
  <c r="I1951" i="1"/>
  <c r="L1953" i="1" a="1"/>
  <c r="L1953" i="1" s="1"/>
  <c r="H1953" i="1" a="1"/>
  <c r="H1953" i="1"/>
  <c r="Q1950" i="1" a="1"/>
  <c r="Q1950" i="1" s="1"/>
  <c r="G1953" i="1" a="1"/>
  <c r="G1953" i="1"/>
  <c r="N1952" i="1" a="1"/>
  <c r="N1952" i="1"/>
  <c r="M1952" i="1" a="1"/>
  <c r="M1952" i="1"/>
  <c r="J1949" i="1" a="1"/>
  <c r="J1949" i="1" s="1"/>
  <c r="F1951" i="1" a="1"/>
  <c r="F1951" i="1" s="1"/>
  <c r="G1950" i="1" a="1"/>
  <c r="G1950" i="1"/>
  <c r="H1949" i="1" a="1"/>
  <c r="H1949" i="1" s="1"/>
  <c r="G1949" i="1" a="1"/>
  <c r="G1949" i="1"/>
  <c r="F1949" i="1" a="1"/>
  <c r="F1949" i="1"/>
  <c r="H1951" i="1" a="1"/>
  <c r="H1951" i="1" s="1"/>
  <c r="L1950" i="1" a="1"/>
  <c r="L1950" i="1" s="1"/>
  <c r="P1950" i="1" a="1"/>
  <c r="P1950" i="1"/>
  <c r="P1951" i="1" a="1"/>
  <c r="P1951" i="1"/>
  <c r="F1944" i="1" a="1"/>
  <c r="F1944" i="1" s="1"/>
  <c r="M1943" i="1" a="1"/>
  <c r="M1943" i="1" s="1"/>
  <c r="F1948" i="1" a="1"/>
  <c r="F1948" i="1" s="1"/>
  <c r="P1947" i="1" a="1"/>
  <c r="P1947" i="1" s="1"/>
  <c r="G1945" i="1" a="1"/>
  <c r="G1945" i="1" s="1"/>
  <c r="O1947" i="1" a="1"/>
  <c r="O1947" i="1" s="1"/>
  <c r="O1945" i="1" a="1"/>
  <c r="O1945" i="1" s="1"/>
  <c r="H1944" i="1" a="1"/>
  <c r="H1944" i="1" s="1"/>
  <c r="M1947" i="1" a="1"/>
  <c r="M1947" i="1"/>
  <c r="L1947" i="1" a="1"/>
  <c r="L1947" i="1" s="1"/>
  <c r="K1947" i="1" a="1"/>
  <c r="K1947" i="1" s="1"/>
  <c r="J1947" i="1" a="1"/>
  <c r="J1947" i="1" s="1"/>
  <c r="I1947" i="1" a="1"/>
  <c r="I1947" i="1"/>
  <c r="H1947" i="1" a="1"/>
  <c r="H1947" i="1" s="1"/>
  <c r="F1947" i="1" a="1"/>
  <c r="F1947" i="1"/>
  <c r="P1946" i="1" a="1"/>
  <c r="P1946" i="1" s="1"/>
  <c r="M1946" i="1" a="1"/>
  <c r="M1946" i="1"/>
  <c r="L1946" i="1" a="1"/>
  <c r="L1946" i="1"/>
  <c r="F1946" i="1" a="1"/>
  <c r="F1946" i="1" s="1"/>
  <c r="K1946" i="1" a="1"/>
  <c r="K1946" i="1"/>
  <c r="J1946" i="1" a="1"/>
  <c r="J1946" i="1" s="1"/>
  <c r="J1945" i="1" a="1"/>
  <c r="J1945" i="1" s="1"/>
  <c r="H1946" i="1" a="1"/>
  <c r="H1946" i="1" s="1"/>
  <c r="M1944" i="1" a="1"/>
  <c r="M1944" i="1" s="1"/>
  <c r="G1946" i="1" a="1"/>
  <c r="G1946" i="1" s="1"/>
  <c r="N1944" i="1" a="1"/>
  <c r="N1944" i="1"/>
  <c r="Q1945" i="1" a="1"/>
  <c r="Q1945" i="1" s="1"/>
  <c r="P1945" i="1" a="1"/>
  <c r="P1945" i="1"/>
  <c r="Q1944" i="1" a="1"/>
  <c r="Q1944" i="1" s="1"/>
  <c r="F1945" i="1" a="1"/>
  <c r="F1945" i="1" s="1"/>
  <c r="M1945" i="1" a="1"/>
  <c r="M1945" i="1" s="1"/>
  <c r="L1945" i="1" a="1"/>
  <c r="L1945" i="1" s="1"/>
  <c r="P1944" i="1" a="1"/>
  <c r="P1944" i="1" s="1"/>
  <c r="K1944" i="1" a="1"/>
  <c r="K1944" i="1"/>
  <c r="J1944" i="1" a="1"/>
  <c r="J1944" i="1"/>
  <c r="P1943" i="1" a="1"/>
  <c r="P1943" i="1"/>
  <c r="N1945" i="1" a="1"/>
  <c r="N1945" i="1"/>
  <c r="N1947" i="1" a="1"/>
  <c r="N1947" i="1"/>
  <c r="I1945" i="1" a="1"/>
  <c r="I1945" i="1"/>
  <c r="O1943" i="1" a="1"/>
  <c r="O1943" i="1"/>
  <c r="L1943" i="1" a="1"/>
  <c r="L1943" i="1"/>
  <c r="Q1947" i="1" a="1"/>
  <c r="Q1947" i="1"/>
  <c r="O1948" i="1" a="1"/>
  <c r="O1948" i="1" s="1"/>
  <c r="Q1946" i="1" a="1"/>
  <c r="Q1946" i="1"/>
  <c r="G1944" i="1" a="1"/>
  <c r="G1944" i="1" s="1"/>
  <c r="N1948" i="1" a="1"/>
  <c r="N1948" i="1"/>
  <c r="O1946" i="1" a="1"/>
  <c r="O1946" i="1" s="1"/>
  <c r="N1946" i="1" a="1"/>
  <c r="N1946" i="1" s="1"/>
  <c r="N1943" i="1" a="1"/>
  <c r="N1943" i="1"/>
  <c r="L1944" i="1" a="1"/>
  <c r="L1944" i="1" s="1"/>
  <c r="M1948" i="1" a="1"/>
  <c r="M1948" i="1" s="1"/>
  <c r="I1946" i="1" a="1"/>
  <c r="I1946" i="1" s="1"/>
  <c r="L1948" i="1" a="1"/>
  <c r="L1948" i="1" s="1"/>
  <c r="G1948" i="1" a="1"/>
  <c r="G1948" i="1" s="1"/>
  <c r="G1947" i="1" a="1"/>
  <c r="G1947" i="1" s="1"/>
  <c r="Q1943" i="1" a="1"/>
  <c r="Q1943" i="1" s="1"/>
  <c r="O1944" i="1" a="1"/>
  <c r="O1944" i="1"/>
  <c r="K1948" i="1" a="1"/>
  <c r="K1948" i="1" s="1"/>
  <c r="J1948" i="1" a="1"/>
  <c r="J1948" i="1"/>
  <c r="I1948" i="1" a="1"/>
  <c r="I1948" i="1" s="1"/>
  <c r="K1945" i="1" a="1"/>
  <c r="K1945" i="1" s="1"/>
  <c r="I1944" i="1" a="1"/>
  <c r="I1944" i="1"/>
  <c r="H1948" i="1" a="1"/>
  <c r="H1948" i="1"/>
  <c r="H1945" i="1" a="1"/>
  <c r="H1945" i="1" s="1"/>
  <c r="P1938" i="1" a="1"/>
  <c r="P1938" i="1" s="1"/>
  <c r="I1938" i="1" a="1"/>
  <c r="I1938" i="1" s="1"/>
  <c r="G1940" i="1" a="1"/>
  <c r="G1940" i="1" s="1"/>
  <c r="K1939" i="1" a="1"/>
  <c r="K1939" i="1" s="1"/>
  <c r="P1939" i="1" a="1"/>
  <c r="P1939" i="1" s="1"/>
  <c r="I1943" i="1" a="1"/>
  <c r="I1943" i="1" s="1"/>
  <c r="Q1942" i="1" a="1"/>
  <c r="Q1942" i="1" s="1"/>
  <c r="H1940" i="1" a="1"/>
  <c r="H1940" i="1" s="1"/>
  <c r="H1943" i="1" a="1"/>
  <c r="H1943" i="1" s="1"/>
  <c r="G1943" i="1" a="1"/>
  <c r="G1943" i="1" s="1"/>
  <c r="F1943" i="1" a="1"/>
  <c r="F1943" i="1" s="1"/>
  <c r="P1942" i="1" a="1"/>
  <c r="P1942" i="1" s="1"/>
  <c r="F1941" i="1" a="1"/>
  <c r="F1941" i="1" s="1"/>
  <c r="O1942" i="1" a="1"/>
  <c r="O1942" i="1"/>
  <c r="I1942" i="1" a="1"/>
  <c r="I1942" i="1" s="1"/>
  <c r="L1942" i="1" a="1"/>
  <c r="L1942" i="1" s="1"/>
  <c r="K1942" i="1" a="1"/>
  <c r="K1942" i="1" s="1"/>
  <c r="Q1941" i="1" a="1"/>
  <c r="Q1941" i="1" s="1"/>
  <c r="P1941" i="1" a="1"/>
  <c r="P1941" i="1" s="1"/>
  <c r="I1941" i="1" a="1"/>
  <c r="I1941" i="1" s="1"/>
  <c r="J1940" i="1" a="1"/>
  <c r="J1940" i="1" s="1"/>
  <c r="I1940" i="1" a="1"/>
  <c r="I1940" i="1" s="1"/>
  <c r="F1939" i="1" a="1"/>
  <c r="F1939" i="1" s="1"/>
  <c r="F1940" i="1" a="1"/>
  <c r="F1940" i="1" s="1"/>
  <c r="K1940" i="1" a="1"/>
  <c r="K1940" i="1" s="1"/>
  <c r="I1939" i="1" a="1"/>
  <c r="I1939" i="1"/>
  <c r="O1938" i="1" a="1"/>
  <c r="O1938" i="1"/>
  <c r="Q1938" i="1" a="1"/>
  <c r="Q1938" i="1"/>
  <c r="N1938" i="1" a="1"/>
  <c r="N1938" i="1"/>
  <c r="L1938" i="1" a="1"/>
  <c r="L1938" i="1" s="1"/>
  <c r="J1938" i="1" a="1"/>
  <c r="J1938" i="1" s="1"/>
  <c r="P1940" i="1" a="1"/>
  <c r="P1940" i="1" s="1"/>
  <c r="L1940" i="1" a="1"/>
  <c r="L1940" i="1"/>
  <c r="O1941" i="1" a="1"/>
  <c r="O1941" i="1"/>
  <c r="N1941" i="1" a="1"/>
  <c r="N1941" i="1"/>
  <c r="O1939" i="1" a="1"/>
  <c r="O1939" i="1"/>
  <c r="M1938" i="1" a="1"/>
  <c r="M1938" i="1"/>
  <c r="K1938" i="1" a="1"/>
  <c r="K1938" i="1"/>
  <c r="J1942" i="1" a="1"/>
  <c r="J1942" i="1" s="1"/>
  <c r="L1941" i="1" a="1"/>
  <c r="L1941" i="1" s="1"/>
  <c r="G1939" i="1" a="1"/>
  <c r="G1939" i="1" s="1"/>
  <c r="M1941" i="1" a="1"/>
  <c r="M1941" i="1" s="1"/>
  <c r="M1940" i="1" a="1"/>
  <c r="M1940" i="1"/>
  <c r="Q1939" i="1" a="1"/>
  <c r="Q1939" i="1"/>
  <c r="N1940" i="1" a="1"/>
  <c r="N1940" i="1"/>
  <c r="N1942" i="1" a="1"/>
  <c r="N1942" i="1" s="1"/>
  <c r="L1939" i="1" a="1"/>
  <c r="L1939" i="1"/>
  <c r="Q1940" i="1" a="1"/>
  <c r="Q1940" i="1" s="1"/>
  <c r="H1941" i="1" a="1"/>
  <c r="H1941" i="1"/>
  <c r="O1940" i="1" a="1"/>
  <c r="O1940" i="1"/>
  <c r="M1939" i="1" a="1"/>
  <c r="M1939" i="1"/>
  <c r="J1939" i="1" a="1"/>
  <c r="J1939" i="1"/>
  <c r="H1938" i="1" a="1"/>
  <c r="H1938" i="1" s="1"/>
  <c r="H1942" i="1" a="1"/>
  <c r="H1942" i="1" s="1"/>
  <c r="H1939" i="1" a="1"/>
  <c r="H1939" i="1"/>
  <c r="F1942" i="1" a="1"/>
  <c r="F1942" i="1"/>
  <c r="M1942" i="1" a="1"/>
  <c r="M1942" i="1"/>
  <c r="K1943" i="1" a="1"/>
  <c r="K1943" i="1" s="1"/>
  <c r="K1941" i="1" a="1"/>
  <c r="K1941" i="1"/>
  <c r="J1943" i="1" a="1"/>
  <c r="J1943" i="1"/>
  <c r="G1942" i="1" a="1"/>
  <c r="G1942" i="1" s="1"/>
  <c r="J1941" i="1" a="1"/>
  <c r="J1941" i="1" s="1"/>
  <c r="G1941" i="1" a="1"/>
  <c r="G1941" i="1" s="1"/>
  <c r="N1939" i="1" a="1"/>
  <c r="N1939" i="1" s="1"/>
  <c r="M1937" i="1" a="1"/>
  <c r="M1937" i="1"/>
  <c r="I1937" i="1" a="1"/>
  <c r="I1937" i="1"/>
  <c r="K1934" i="1" a="1"/>
  <c r="K1934" i="1" s="1"/>
  <c r="J1934" i="1" a="1"/>
  <c r="J1934" i="1" s="1"/>
  <c r="K1933" i="1" a="1"/>
  <c r="K1933" i="1" s="1"/>
  <c r="J1937" i="1" a="1"/>
  <c r="J1937" i="1" s="1"/>
  <c r="M1936" i="1" a="1"/>
  <c r="M1936" i="1" s="1"/>
  <c r="H1936" i="1" a="1"/>
  <c r="H1936" i="1"/>
  <c r="N1936" i="1" a="1"/>
  <c r="N1936" i="1" s="1"/>
  <c r="J1936" i="1" a="1"/>
  <c r="J1936" i="1"/>
  <c r="O1935" i="1" a="1"/>
  <c r="O1935" i="1" s="1"/>
  <c r="I1935" i="1" a="1"/>
  <c r="I1935" i="1"/>
  <c r="P1932" i="1" a="1"/>
  <c r="P1932" i="1"/>
  <c r="J1933" i="1" a="1"/>
  <c r="J1933" i="1" s="1"/>
  <c r="J1935" i="1" a="1"/>
  <c r="J1935" i="1" s="1"/>
  <c r="H1933" i="1" a="1"/>
  <c r="H1933" i="1"/>
  <c r="L1933" i="1" a="1"/>
  <c r="L1933" i="1" s="1"/>
  <c r="I1934" i="1" a="1"/>
  <c r="I1934" i="1" s="1"/>
  <c r="Q1933" i="1" a="1"/>
  <c r="Q1933" i="1" s="1"/>
  <c r="M1933" i="1" a="1"/>
  <c r="M1933" i="1"/>
  <c r="H1937" i="1" a="1"/>
  <c r="H1937" i="1"/>
  <c r="N1935" i="1" a="1"/>
  <c r="N1935" i="1"/>
  <c r="H1935" i="1" a="1"/>
  <c r="H1935" i="1"/>
  <c r="L1934" i="1" a="1"/>
  <c r="L1934" i="1"/>
  <c r="H1934" i="1" a="1"/>
  <c r="H1934" i="1" s="1"/>
  <c r="O1936" i="1" a="1"/>
  <c r="O1936" i="1" s="1"/>
  <c r="P1935" i="1" a="1"/>
  <c r="P1935" i="1"/>
  <c r="F1933" i="1" a="1"/>
  <c r="F1933" i="1"/>
  <c r="F1937" i="1" a="1"/>
  <c r="F1937" i="1" s="1"/>
  <c r="Q1936" i="1" a="1"/>
  <c r="Q1936" i="1" s="1"/>
  <c r="M1934" i="1" a="1"/>
  <c r="M1934" i="1" s="1"/>
  <c r="P1936" i="1" a="1"/>
  <c r="P1936" i="1"/>
  <c r="O1934" i="1" a="1"/>
  <c r="O1934" i="1"/>
  <c r="G1933" i="1" a="1"/>
  <c r="G1933" i="1" s="1"/>
  <c r="P1934" i="1" a="1"/>
  <c r="P1934" i="1" s="1"/>
  <c r="M1935" i="1" a="1"/>
  <c r="M1935" i="1" s="1"/>
  <c r="Q1934" i="1" a="1"/>
  <c r="Q1934" i="1"/>
  <c r="F1936" i="1" a="1"/>
  <c r="F1936" i="1"/>
  <c r="K1935" i="1" a="1"/>
  <c r="K1935" i="1"/>
  <c r="N1934" i="1" a="1"/>
  <c r="N1934" i="1"/>
  <c r="Q1932" i="1" a="1"/>
  <c r="Q1932" i="1" s="1"/>
  <c r="O1933" i="1" a="1"/>
  <c r="O1933" i="1" s="1"/>
  <c r="I1933" i="1" a="1"/>
  <c r="I1933" i="1"/>
  <c r="N1933" i="1" a="1"/>
  <c r="N1933" i="1"/>
  <c r="F1935" i="1" a="1"/>
  <c r="F1935" i="1" s="1"/>
  <c r="Q1935" i="1" a="1"/>
  <c r="Q1935" i="1" s="1"/>
  <c r="G1935" i="1" a="1"/>
  <c r="G1935" i="1" s="1"/>
  <c r="F1934" i="1" a="1"/>
  <c r="F1934" i="1"/>
  <c r="G1938" i="1" a="1"/>
  <c r="G1938" i="1"/>
  <c r="L1937" i="1" a="1"/>
  <c r="L1937" i="1"/>
  <c r="L1936" i="1" a="1"/>
  <c r="L1936" i="1"/>
  <c r="G1937" i="1" a="1"/>
  <c r="G1937" i="1" s="1"/>
  <c r="I1936" i="1" a="1"/>
  <c r="I1936" i="1" s="1"/>
  <c r="F1938" i="1" a="1"/>
  <c r="F1938" i="1" s="1"/>
  <c r="K1937" i="1" a="1"/>
  <c r="K1937" i="1" s="1"/>
  <c r="Q1937" i="1" a="1"/>
  <c r="Q1937" i="1" s="1"/>
  <c r="L1935" i="1" a="1"/>
  <c r="L1935" i="1" s="1"/>
  <c r="P1937" i="1" a="1"/>
  <c r="P1937" i="1"/>
  <c r="O1937" i="1" a="1"/>
  <c r="O1937" i="1" s="1"/>
  <c r="G1934" i="1" a="1"/>
  <c r="G1934" i="1"/>
  <c r="K1936" i="1" a="1"/>
  <c r="K1936" i="1"/>
  <c r="G1936" i="1" a="1"/>
  <c r="G1936" i="1" s="1"/>
  <c r="N1937" i="1" a="1"/>
  <c r="N1937" i="1" s="1"/>
  <c r="P1933" i="1" a="1"/>
  <c r="P1933" i="1" s="1"/>
  <c r="K1931" i="1" a="1"/>
  <c r="K1931" i="1" s="1"/>
  <c r="M1932" i="1" a="1"/>
  <c r="M1932" i="1"/>
  <c r="M1930" i="1" a="1"/>
  <c r="M1930" i="1"/>
  <c r="L1932" i="1" a="1"/>
  <c r="L1932" i="1" s="1"/>
  <c r="K1932" i="1" a="1"/>
  <c r="K1932" i="1"/>
  <c r="O1927" i="1" a="1"/>
  <c r="O1927" i="1"/>
  <c r="G1929" i="1" a="1"/>
  <c r="G1929" i="1"/>
  <c r="J1932" i="1" a="1"/>
  <c r="J1932" i="1"/>
  <c r="G1932" i="1" a="1"/>
  <c r="G1932" i="1" s="1"/>
  <c r="P1931" i="1" a="1"/>
  <c r="P1931" i="1" s="1"/>
  <c r="L1931" i="1" a="1"/>
  <c r="L1931" i="1"/>
  <c r="I1931" i="1" a="1"/>
  <c r="I1931" i="1"/>
  <c r="F1930" i="1" a="1"/>
  <c r="F1930" i="1"/>
  <c r="H1931" i="1" a="1"/>
  <c r="H1931" i="1"/>
  <c r="L1930" i="1" a="1"/>
  <c r="L1930" i="1"/>
  <c r="H1929" i="1" a="1"/>
  <c r="H1929" i="1"/>
  <c r="K1929" i="1" a="1"/>
  <c r="K1929" i="1" s="1"/>
  <c r="K1930" i="1" a="1"/>
  <c r="K1930" i="1"/>
  <c r="I1930" i="1" a="1"/>
  <c r="I1930" i="1" s="1"/>
  <c r="I1932" i="1" a="1"/>
  <c r="I1932" i="1"/>
  <c r="O1928" i="1" a="1"/>
  <c r="O1928" i="1"/>
  <c r="N1931" i="1" a="1"/>
  <c r="N1931" i="1"/>
  <c r="Q1931" i="1" a="1"/>
  <c r="Q1931" i="1" s="1"/>
  <c r="H1932" i="1" a="1"/>
  <c r="H1932" i="1" s="1"/>
  <c r="N1930" i="1" a="1"/>
  <c r="N1930" i="1" s="1"/>
  <c r="H1928" i="1" a="1"/>
  <c r="H1928" i="1"/>
  <c r="F1932" i="1" a="1"/>
  <c r="F1932" i="1"/>
  <c r="H1930" i="1" a="1"/>
  <c r="H1930" i="1" s="1"/>
  <c r="J1930" i="1" a="1"/>
  <c r="J1930" i="1" s="1"/>
  <c r="P1927" i="1" a="1"/>
  <c r="P1927" i="1" s="1"/>
  <c r="O1931" i="1" a="1"/>
  <c r="O1931" i="1" s="1"/>
  <c r="K1928" i="1" a="1"/>
  <c r="K1928" i="1" s="1"/>
  <c r="L1929" i="1" a="1"/>
  <c r="L1929" i="1" s="1"/>
  <c r="M1931" i="1" a="1"/>
  <c r="M1931" i="1" s="1"/>
  <c r="Q1930" i="1" a="1"/>
  <c r="Q1930" i="1" s="1"/>
  <c r="O1930" i="1" a="1"/>
  <c r="O1930" i="1" s="1"/>
  <c r="N1928" i="1" a="1"/>
  <c r="N1928" i="1" s="1"/>
  <c r="M1927" i="1" a="1"/>
  <c r="M1927" i="1"/>
  <c r="G1928" i="1" a="1"/>
  <c r="G1928" i="1"/>
  <c r="I1928" i="1" a="1"/>
  <c r="I1928" i="1"/>
  <c r="N1927" i="1" a="1"/>
  <c r="N1927" i="1" s="1"/>
  <c r="J1931" i="1" a="1"/>
  <c r="J1931" i="1" s="1"/>
  <c r="N1929" i="1" a="1"/>
  <c r="N1929" i="1"/>
  <c r="G1931" i="1" a="1"/>
  <c r="G1931" i="1"/>
  <c r="F1931" i="1" a="1"/>
  <c r="F1931" i="1"/>
  <c r="P1929" i="1" a="1"/>
  <c r="P1929" i="1"/>
  <c r="J1929" i="1" a="1"/>
  <c r="J1929" i="1"/>
  <c r="F1929" i="1" a="1"/>
  <c r="F1929" i="1"/>
  <c r="P1930" i="1" a="1"/>
  <c r="P1930" i="1"/>
  <c r="P1928" i="1" a="1"/>
  <c r="P1928" i="1"/>
  <c r="L1927" i="1" a="1"/>
  <c r="L1927" i="1" s="1"/>
  <c r="G1930" i="1" a="1"/>
  <c r="G1930" i="1"/>
  <c r="Q1929" i="1" a="1"/>
  <c r="Q1929" i="1" s="1"/>
  <c r="I1929" i="1" a="1"/>
  <c r="I1929" i="1" s="1"/>
  <c r="Q1928" i="1" a="1"/>
  <c r="Q1928" i="1" s="1"/>
  <c r="M1928" i="1" a="1"/>
  <c r="M1928" i="1"/>
  <c r="J1928" i="1" a="1"/>
  <c r="J1928" i="1" s="1"/>
  <c r="L1928" i="1" a="1"/>
  <c r="L1928" i="1" s="1"/>
  <c r="F1928" i="1" a="1"/>
  <c r="F1928" i="1" s="1"/>
  <c r="M1929" i="1" a="1"/>
  <c r="M1929" i="1"/>
  <c r="Q1927" i="1" a="1"/>
  <c r="Q1927" i="1"/>
  <c r="O1932" i="1" a="1"/>
  <c r="O1932" i="1" s="1"/>
  <c r="N1932" i="1" a="1"/>
  <c r="N1932" i="1"/>
  <c r="O1929" i="1" a="1"/>
  <c r="O1929" i="1"/>
  <c r="J1923" i="1" a="1"/>
  <c r="J1923" i="1" s="1"/>
  <c r="K1927" i="1" a="1"/>
  <c r="K1927" i="1"/>
  <c r="M1924" i="1" a="1"/>
  <c r="M1924" i="1" s="1"/>
  <c r="J1927" i="1" a="1"/>
  <c r="J1927" i="1" s="1"/>
  <c r="L1925" i="1" a="1"/>
  <c r="L1925" i="1"/>
  <c r="H1927" i="1" a="1"/>
  <c r="H1927" i="1"/>
  <c r="I1926" i="1" a="1"/>
  <c r="I1926" i="1"/>
  <c r="I1923" i="1" a="1"/>
  <c r="I1923" i="1"/>
  <c r="J1922" i="1" a="1"/>
  <c r="J1922" i="1"/>
  <c r="O1925" i="1" a="1"/>
  <c r="O1925" i="1"/>
  <c r="I1924" i="1" a="1"/>
  <c r="I1924" i="1" s="1"/>
  <c r="I1927" i="1" a="1"/>
  <c r="I1927" i="1" s="1"/>
  <c r="G1927" i="1" a="1"/>
  <c r="G1927" i="1" s="1"/>
  <c r="M1923" i="1" a="1"/>
  <c r="M1923" i="1" s="1"/>
  <c r="F1927" i="1" a="1"/>
  <c r="F1927" i="1" s="1"/>
  <c r="P1925" i="1" a="1"/>
  <c r="P1925" i="1" s="1"/>
  <c r="Q1926" i="1" a="1"/>
  <c r="Q1926" i="1"/>
  <c r="P1926" i="1" a="1"/>
  <c r="P1926" i="1" s="1"/>
  <c r="K1923" i="1" a="1"/>
  <c r="K1923" i="1" s="1"/>
  <c r="O1926" i="1" a="1"/>
  <c r="O1926" i="1" s="1"/>
  <c r="M1926" i="1" a="1"/>
  <c r="M1926" i="1"/>
  <c r="H1926" i="1" a="1"/>
  <c r="H1926" i="1" s="1"/>
  <c r="K1924" i="1" a="1"/>
  <c r="K1924" i="1" s="1"/>
  <c r="L1926" i="1" a="1"/>
  <c r="L1926" i="1" s="1"/>
  <c r="N1926" i="1" a="1"/>
  <c r="N1926" i="1"/>
  <c r="K1926" i="1" a="1"/>
  <c r="K1926" i="1" s="1"/>
  <c r="J1926" i="1" a="1"/>
  <c r="J1926" i="1" s="1"/>
  <c r="G1926" i="1" a="1"/>
  <c r="G1926" i="1" s="1"/>
  <c r="K1925" i="1" a="1"/>
  <c r="K1925" i="1" s="1"/>
  <c r="O1923" i="1" a="1"/>
  <c r="O1923" i="1"/>
  <c r="M1925" i="1" a="1"/>
  <c r="M1925" i="1"/>
  <c r="J1925" i="1" a="1"/>
  <c r="J1925" i="1" s="1"/>
  <c r="P1924" i="1" a="1"/>
  <c r="P1924" i="1"/>
  <c r="N1924" i="1" a="1"/>
  <c r="N1924" i="1"/>
  <c r="G1923" i="1" a="1"/>
  <c r="G1923" i="1" s="1"/>
  <c r="P1923" i="1" a="1"/>
  <c r="P1923" i="1" s="1"/>
  <c r="L1923" i="1" a="1"/>
  <c r="L1923" i="1"/>
  <c r="J1924" i="1" a="1"/>
  <c r="J1924" i="1"/>
  <c r="P1922" i="1" a="1"/>
  <c r="P1922" i="1"/>
  <c r="N1925" i="1" a="1"/>
  <c r="N1925" i="1" s="1"/>
  <c r="Q1925" i="1" a="1"/>
  <c r="Q1925" i="1"/>
  <c r="N1922" i="1" a="1"/>
  <c r="N1922" i="1"/>
  <c r="I1925" i="1" a="1"/>
  <c r="I1925" i="1" s="1"/>
  <c r="F1926" i="1" a="1"/>
  <c r="F1926" i="1" s="1"/>
  <c r="G1925" i="1" a="1"/>
  <c r="G1925" i="1" s="1"/>
  <c r="H1922" i="1" a="1"/>
  <c r="H1922" i="1" s="1"/>
  <c r="F1925" i="1" a="1"/>
  <c r="F1925" i="1" s="1"/>
  <c r="F1924" i="1" a="1"/>
  <c r="F1924" i="1"/>
  <c r="L1922" i="1" a="1"/>
  <c r="L1922" i="1" s="1"/>
  <c r="O1924" i="1" a="1"/>
  <c r="O1924" i="1"/>
  <c r="H1924" i="1" a="1"/>
  <c r="H1924" i="1" s="1"/>
  <c r="F1923" i="1" a="1"/>
  <c r="F1923" i="1" s="1"/>
  <c r="Q1924" i="1" a="1"/>
  <c r="Q1924" i="1" s="1"/>
  <c r="Q1923" i="1" a="1"/>
  <c r="Q1923" i="1" s="1"/>
  <c r="Q1922" i="1" a="1"/>
  <c r="Q1922" i="1" s="1"/>
  <c r="O1922" i="1" a="1"/>
  <c r="O1922" i="1" s="1"/>
  <c r="G1924" i="1" a="1"/>
  <c r="G1924" i="1" s="1"/>
  <c r="I1922" i="1" a="1"/>
  <c r="I1922" i="1" s="1"/>
  <c r="K1922" i="1" a="1"/>
  <c r="K1922" i="1" s="1"/>
  <c r="L1924" i="1" a="1"/>
  <c r="L1924" i="1" s="1"/>
  <c r="M1922" i="1" a="1"/>
  <c r="M1922" i="1" s="1"/>
  <c r="H1923" i="1" a="1"/>
  <c r="H1923" i="1"/>
  <c r="H1925" i="1" a="1"/>
  <c r="H1925" i="1"/>
  <c r="N1923" i="1" a="1"/>
  <c r="N1923" i="1" s="1"/>
  <c r="G1917" i="1" a="1"/>
  <c r="G1917" i="1" s="1"/>
  <c r="J1917" i="1" a="1"/>
  <c r="J1917" i="1"/>
  <c r="H1917" i="1" a="1"/>
  <c r="H1917" i="1"/>
  <c r="O1920" i="1" a="1"/>
  <c r="O1920" i="1"/>
  <c r="M1920" i="1" a="1"/>
  <c r="M1920" i="1"/>
  <c r="F1920" i="1" a="1"/>
  <c r="F1920" i="1" s="1"/>
  <c r="M1919" i="1" a="1"/>
  <c r="M1919" i="1" s="1"/>
  <c r="Q1919" i="1" a="1"/>
  <c r="Q1919" i="1" s="1"/>
  <c r="Q1916" i="1" a="1"/>
  <c r="Q1916" i="1"/>
  <c r="F1917" i="1" a="1"/>
  <c r="F1917" i="1"/>
  <c r="P1919" i="1" a="1"/>
  <c r="P1919" i="1"/>
  <c r="P1918" i="1" a="1"/>
  <c r="P1918" i="1"/>
  <c r="G1921" i="1" a="1"/>
  <c r="G1921" i="1" s="1"/>
  <c r="G1920" i="1" a="1"/>
  <c r="G1920" i="1"/>
  <c r="P1917" i="1" a="1"/>
  <c r="P1917" i="1" s="1"/>
  <c r="M1918" i="1" a="1"/>
  <c r="M1918" i="1" s="1"/>
  <c r="O1918" i="1" a="1"/>
  <c r="O1918" i="1" s="1"/>
  <c r="Q1920" i="1" a="1"/>
  <c r="Q1920" i="1" s="1"/>
  <c r="L1921" i="1" a="1"/>
  <c r="L1921" i="1" s="1"/>
  <c r="N1917" i="1" a="1"/>
  <c r="N1917" i="1" s="1"/>
  <c r="J1921" i="1" a="1"/>
  <c r="J1921" i="1" s="1"/>
  <c r="H1921" i="1" a="1"/>
  <c r="H1921" i="1"/>
  <c r="I1920" i="1" a="1"/>
  <c r="I1920" i="1" s="1"/>
  <c r="H1920" i="1" a="1"/>
  <c r="H1920" i="1" s="1"/>
  <c r="O1919" i="1" a="1"/>
  <c r="O1919" i="1"/>
  <c r="K1919" i="1" a="1"/>
  <c r="K1919" i="1"/>
  <c r="Q1917" i="1" a="1"/>
  <c r="Q1917" i="1"/>
  <c r="H1919" i="1" a="1"/>
  <c r="H1919" i="1"/>
  <c r="K1918" i="1" a="1"/>
  <c r="K1918" i="1" s="1"/>
  <c r="K1917" i="1" a="1"/>
  <c r="K1917" i="1"/>
  <c r="J1919" i="1" a="1"/>
  <c r="J1919" i="1"/>
  <c r="M1921" i="1" a="1"/>
  <c r="M1921" i="1"/>
  <c r="G1922" i="1" a="1"/>
  <c r="G1922" i="1"/>
  <c r="K1920" i="1" a="1"/>
  <c r="K1920" i="1"/>
  <c r="F1922" i="1" a="1"/>
  <c r="F1922" i="1" s="1"/>
  <c r="K1921" i="1" a="1"/>
  <c r="K1921" i="1"/>
  <c r="Q1921" i="1" a="1"/>
  <c r="Q1921" i="1" s="1"/>
  <c r="P1921" i="1" a="1"/>
  <c r="P1921" i="1" s="1"/>
  <c r="J1920" i="1" a="1"/>
  <c r="J1920" i="1" s="1"/>
  <c r="I1917" i="1" a="1"/>
  <c r="I1917" i="1" s="1"/>
  <c r="L1920" i="1" a="1"/>
  <c r="L1920" i="1" s="1"/>
  <c r="Q1918" i="1" a="1"/>
  <c r="Q1918" i="1" s="1"/>
  <c r="I1918" i="1" a="1"/>
  <c r="I1918" i="1"/>
  <c r="L1917" i="1" a="1"/>
  <c r="L1917" i="1"/>
  <c r="J1918" i="1" a="1"/>
  <c r="J1918" i="1" s="1"/>
  <c r="O1921" i="1" a="1"/>
  <c r="O1921" i="1" s="1"/>
  <c r="N1921" i="1" a="1"/>
  <c r="N1921" i="1" s="1"/>
  <c r="P1916" i="1" a="1"/>
  <c r="P1916" i="1" s="1"/>
  <c r="I1921" i="1" a="1"/>
  <c r="I1921" i="1" s="1"/>
  <c r="P1920" i="1" a="1"/>
  <c r="P1920" i="1"/>
  <c r="N1920" i="1" a="1"/>
  <c r="N1920" i="1" s="1"/>
  <c r="N1919" i="1" a="1"/>
  <c r="N1919" i="1" s="1"/>
  <c r="O1917" i="1" a="1"/>
  <c r="O1917" i="1"/>
  <c r="I1919" i="1" a="1"/>
  <c r="I1919" i="1" s="1"/>
  <c r="F1918" i="1" a="1"/>
  <c r="F1918" i="1" s="1"/>
  <c r="L1919" i="1" a="1"/>
  <c r="L1919" i="1" s="1"/>
  <c r="F1919" i="1" a="1"/>
  <c r="F1919" i="1" s="1"/>
  <c r="H1918" i="1" a="1"/>
  <c r="H1918" i="1" s="1"/>
  <c r="G1918" i="1" a="1"/>
  <c r="G1918" i="1"/>
  <c r="L1918" i="1" a="1"/>
  <c r="L1918" i="1"/>
  <c r="M1917" i="1" a="1"/>
  <c r="M1917" i="1"/>
  <c r="F1921" i="1" a="1"/>
  <c r="F1921" i="1"/>
  <c r="G1919" i="1" a="1"/>
  <c r="G1919" i="1" s="1"/>
  <c r="N1918" i="1" a="1"/>
  <c r="N1918" i="1" s="1"/>
  <c r="H1915" i="1" a="1"/>
  <c r="H1915" i="1"/>
  <c r="M1911" i="1" a="1"/>
  <c r="M1911" i="1" s="1"/>
  <c r="F1915" i="1" a="1"/>
  <c r="F1915" i="1"/>
  <c r="O1912" i="1" a="1"/>
  <c r="O1912" i="1" s="1"/>
  <c r="N1914" i="1" a="1"/>
  <c r="N1914" i="1" s="1"/>
  <c r="M1914" i="1" a="1"/>
  <c r="M1914" i="1"/>
  <c r="P1913" i="1" a="1"/>
  <c r="P1913" i="1"/>
  <c r="I1912" i="1" a="1"/>
  <c r="I1912" i="1"/>
  <c r="K1914" i="1" a="1"/>
  <c r="K1914" i="1"/>
  <c r="L1914" i="1" a="1"/>
  <c r="L1914" i="1" s="1"/>
  <c r="J1914" i="1" a="1"/>
  <c r="J1914" i="1" s="1"/>
  <c r="I1914" i="1" a="1"/>
  <c r="I1914" i="1" s="1"/>
  <c r="G1913" i="1" a="1"/>
  <c r="G1913" i="1" s="1"/>
  <c r="P1912" i="1" a="1"/>
  <c r="P1912" i="1" s="1"/>
  <c r="N1912" i="1" a="1"/>
  <c r="N1912" i="1"/>
  <c r="M1912" i="1" a="1"/>
  <c r="M1912" i="1" s="1"/>
  <c r="N1913" i="1" a="1"/>
  <c r="N1913" i="1" s="1"/>
  <c r="L1913" i="1" a="1"/>
  <c r="L1913" i="1" s="1"/>
  <c r="Q1915" i="1" a="1"/>
  <c r="Q1915" i="1" s="1"/>
  <c r="N1915" i="1" a="1"/>
  <c r="N1915" i="1" s="1"/>
  <c r="O1913" i="1" a="1"/>
  <c r="O1913" i="1" s="1"/>
  <c r="K1915" i="1" a="1"/>
  <c r="K1915" i="1"/>
  <c r="Q1914" i="1" a="1"/>
  <c r="Q1914" i="1" s="1"/>
  <c r="Q1911" i="1" a="1"/>
  <c r="Q1911" i="1"/>
  <c r="F1914" i="1" a="1"/>
  <c r="F1914" i="1"/>
  <c r="M1915" i="1" a="1"/>
  <c r="M1915" i="1"/>
  <c r="O1911" i="1" a="1"/>
  <c r="O1911" i="1" s="1"/>
  <c r="O1916" i="1" a="1"/>
  <c r="O1916" i="1" s="1"/>
  <c r="M1916" i="1" a="1"/>
  <c r="M1916" i="1"/>
  <c r="N1916" i="1" a="1"/>
  <c r="N1916" i="1" s="1"/>
  <c r="L1916" i="1" a="1"/>
  <c r="L1916" i="1" s="1"/>
  <c r="K1916" i="1" a="1"/>
  <c r="K1916" i="1" s="1"/>
  <c r="J1916" i="1" a="1"/>
  <c r="J1916" i="1" s="1"/>
  <c r="L1912" i="1" a="1"/>
  <c r="L1912" i="1"/>
  <c r="K1913" i="1" a="1"/>
  <c r="K1913" i="1" s="1"/>
  <c r="F1912" i="1" a="1"/>
  <c r="F1912" i="1" s="1"/>
  <c r="P1915" i="1" a="1"/>
  <c r="P1915" i="1" s="1"/>
  <c r="P1911" i="1" a="1"/>
  <c r="P1911" i="1" s="1"/>
  <c r="L1911" i="1" a="1"/>
  <c r="L1911" i="1" s="1"/>
  <c r="H1914" i="1" a="1"/>
  <c r="H1914" i="1" s="1"/>
  <c r="I1916" i="1" a="1"/>
  <c r="I1916" i="1" s="1"/>
  <c r="H1916" i="1" a="1"/>
  <c r="H1916" i="1"/>
  <c r="P1914" i="1" a="1"/>
  <c r="P1914" i="1" s="1"/>
  <c r="J1913" i="1" a="1"/>
  <c r="J1913" i="1" s="1"/>
  <c r="O1915" i="1" a="1"/>
  <c r="O1915" i="1" s="1"/>
  <c r="L1915" i="1" a="1"/>
  <c r="L1915" i="1" s="1"/>
  <c r="H1912" i="1" a="1"/>
  <c r="H1912" i="1"/>
  <c r="O1914" i="1" a="1"/>
  <c r="O1914" i="1" s="1"/>
  <c r="G1912" i="1" a="1"/>
  <c r="G1912" i="1" s="1"/>
  <c r="Q1912" i="1" a="1"/>
  <c r="Q1912" i="1"/>
  <c r="G1915" i="1" a="1"/>
  <c r="G1915" i="1" s="1"/>
  <c r="H1913" i="1" a="1"/>
  <c r="H1913" i="1"/>
  <c r="N1911" i="1" a="1"/>
  <c r="N1911" i="1" s="1"/>
  <c r="G1914" i="1" a="1"/>
  <c r="G1914" i="1"/>
  <c r="J1912" i="1" a="1"/>
  <c r="J1912" i="1" s="1"/>
  <c r="Q1913" i="1" a="1"/>
  <c r="Q1913" i="1" s="1"/>
  <c r="K1912" i="1" a="1"/>
  <c r="K1912" i="1"/>
  <c r="G1916" i="1" a="1"/>
  <c r="G1916" i="1" s="1"/>
  <c r="F1913" i="1" a="1"/>
  <c r="F1913" i="1"/>
  <c r="I1913" i="1" a="1"/>
  <c r="I1913" i="1"/>
  <c r="F1916" i="1" a="1"/>
  <c r="F1916" i="1"/>
  <c r="M1913" i="1" a="1"/>
  <c r="M1913" i="1" s="1"/>
  <c r="J1915" i="1" a="1"/>
  <c r="J1915" i="1"/>
  <c r="I1915" i="1" a="1"/>
  <c r="I1915" i="1"/>
  <c r="F1910" i="1" a="1"/>
  <c r="F1910" i="1" s="1"/>
  <c r="L1909" i="1" a="1"/>
  <c r="L1909" i="1"/>
  <c r="O1907" i="1" a="1"/>
  <c r="O1907" i="1"/>
  <c r="Q1906" i="1" a="1"/>
  <c r="Q1906" i="1" s="1"/>
  <c r="L1910" i="1" a="1"/>
  <c r="L1910" i="1" s="1"/>
  <c r="J1907" i="1" a="1"/>
  <c r="J1907" i="1"/>
  <c r="K1910" i="1" a="1"/>
  <c r="K1910" i="1"/>
  <c r="H1906" i="1" a="1"/>
  <c r="H1906" i="1"/>
  <c r="P1909" i="1" a="1"/>
  <c r="P1909" i="1" s="1"/>
  <c r="K1906" i="1" a="1"/>
  <c r="K1906" i="1"/>
  <c r="M1909" i="1" a="1"/>
  <c r="M1909" i="1"/>
  <c r="G1908" i="1" a="1"/>
  <c r="G1908" i="1"/>
  <c r="I1907" i="1" a="1"/>
  <c r="I1907" i="1" s="1"/>
  <c r="P1906" i="1" a="1"/>
  <c r="P1906" i="1"/>
  <c r="K1911" i="1" a="1"/>
  <c r="K1911" i="1"/>
  <c r="H1909" i="1" a="1"/>
  <c r="H1909" i="1"/>
  <c r="G1911" i="1" a="1"/>
  <c r="G1911" i="1" s="1"/>
  <c r="H1910" i="1" a="1"/>
  <c r="H1910" i="1" s="1"/>
  <c r="Q1909" i="1" a="1"/>
  <c r="Q1909" i="1" s="1"/>
  <c r="G1909" i="1" a="1"/>
  <c r="G1909" i="1" s="1"/>
  <c r="Q1907" i="1" a="1"/>
  <c r="Q1907" i="1" s="1"/>
  <c r="K1907" i="1" a="1"/>
  <c r="K1907" i="1"/>
  <c r="O1908" i="1" a="1"/>
  <c r="O1908" i="1"/>
  <c r="J1911" i="1" a="1"/>
  <c r="J1911" i="1"/>
  <c r="H1911" i="1" a="1"/>
  <c r="H1911" i="1" s="1"/>
  <c r="F1911" i="1" a="1"/>
  <c r="F1911" i="1"/>
  <c r="M1910" i="1" a="1"/>
  <c r="M1910" i="1"/>
  <c r="Q1910" i="1" a="1"/>
  <c r="Q1910" i="1"/>
  <c r="M1907" i="1" a="1"/>
  <c r="M1907" i="1"/>
  <c r="I1910" i="1" a="1"/>
  <c r="I1910" i="1" s="1"/>
  <c r="P1910" i="1" a="1"/>
  <c r="P1910" i="1"/>
  <c r="M1908" i="1" a="1"/>
  <c r="M1908" i="1" s="1"/>
  <c r="F1908" i="1" a="1"/>
  <c r="F1908" i="1" s="1"/>
  <c r="L1908" i="1" a="1"/>
  <c r="L1908" i="1"/>
  <c r="J1908" i="1" a="1"/>
  <c r="J1908" i="1"/>
  <c r="N1910" i="1" a="1"/>
  <c r="N1910" i="1"/>
  <c r="J1910" i="1" a="1"/>
  <c r="J1910" i="1" s="1"/>
  <c r="L1907" i="1" a="1"/>
  <c r="L1907" i="1"/>
  <c r="O1906" i="1" a="1"/>
  <c r="O1906" i="1" s="1"/>
  <c r="P1907" i="1" a="1"/>
  <c r="P1907" i="1" s="1"/>
  <c r="H1907" i="1" a="1"/>
  <c r="H1907" i="1"/>
  <c r="G1910" i="1" a="1"/>
  <c r="G1910" i="1"/>
  <c r="K1909" i="1" a="1"/>
  <c r="K1909" i="1"/>
  <c r="H1908" i="1" a="1"/>
  <c r="H1908" i="1" s="1"/>
  <c r="Q1908" i="1" a="1"/>
  <c r="Q1908" i="1" s="1"/>
  <c r="N1907" i="1" a="1"/>
  <c r="N1907" i="1"/>
  <c r="F1907" i="1" a="1"/>
  <c r="F1907" i="1" s="1"/>
  <c r="M1906" i="1" a="1"/>
  <c r="M1906" i="1" s="1"/>
  <c r="L1906" i="1" a="1"/>
  <c r="L1906" i="1"/>
  <c r="N1909" i="1" a="1"/>
  <c r="N1909" i="1"/>
  <c r="J1906" i="1" a="1"/>
  <c r="J1906" i="1"/>
  <c r="J1909" i="1" a="1"/>
  <c r="J1909" i="1"/>
  <c r="P1908" i="1" a="1"/>
  <c r="P1908" i="1"/>
  <c r="I1908" i="1" a="1"/>
  <c r="I1908" i="1"/>
  <c r="K1908" i="1" a="1"/>
  <c r="K1908" i="1" s="1"/>
  <c r="I1909" i="1" a="1"/>
  <c r="I1909" i="1"/>
  <c r="N1906" i="1" a="1"/>
  <c r="N1906" i="1"/>
  <c r="O1909" i="1" a="1"/>
  <c r="O1909" i="1"/>
  <c r="F1909" i="1" a="1"/>
  <c r="F1909" i="1" s="1"/>
  <c r="N1908" i="1" a="1"/>
  <c r="N1908" i="1"/>
  <c r="I1911" i="1" a="1"/>
  <c r="I1911" i="1" s="1"/>
  <c r="G1907" i="1" a="1"/>
  <c r="G1907" i="1" s="1"/>
  <c r="O1910" i="1" a="1"/>
  <c r="O1910" i="1"/>
  <c r="I1906" i="1" a="1"/>
  <c r="I1906" i="1" s="1"/>
  <c r="G1906" i="1" a="1"/>
  <c r="G1906" i="1" s="1"/>
  <c r="J1905" i="1" a="1"/>
  <c r="J1905" i="1" s="1"/>
  <c r="F1906" i="1" a="1"/>
  <c r="F1906" i="1"/>
  <c r="Q1905" i="1" a="1"/>
  <c r="Q1905" i="1" s="1"/>
  <c r="P1905" i="1" a="1"/>
  <c r="P1905" i="1" s="1"/>
  <c r="N1905" i="1" a="1"/>
  <c r="N1905" i="1" s="1"/>
  <c r="H1904" i="1" a="1"/>
  <c r="H1904" i="1" s="1"/>
  <c r="Q1904" i="1" a="1"/>
  <c r="Q1904" i="1"/>
  <c r="M1904" i="1" a="1"/>
  <c r="M1904" i="1" s="1"/>
  <c r="O1905" i="1" a="1"/>
  <c r="O1905" i="1"/>
  <c r="M1905" i="1" a="1"/>
  <c r="M1905" i="1" s="1"/>
  <c r="J1904" i="1" a="1"/>
  <c r="J1904" i="1"/>
  <c r="I1905" i="1" a="1"/>
  <c r="I1905" i="1" s="1"/>
  <c r="H1905" i="1" a="1"/>
  <c r="H1905" i="1" s="1"/>
  <c r="L1905" i="1" a="1"/>
  <c r="L1905" i="1" s="1"/>
  <c r="K1905" i="1" a="1"/>
  <c r="K1905" i="1" s="1"/>
  <c r="G1905" i="1" a="1"/>
  <c r="G1905" i="1" s="1"/>
  <c r="F1905" i="1" a="1"/>
  <c r="F1905" i="1"/>
  <c r="P1904" i="1" a="1"/>
  <c r="P1904" i="1"/>
  <c r="O1904" i="1" a="1"/>
  <c r="O1904" i="1" s="1"/>
  <c r="I1904" i="1" a="1"/>
  <c r="I1904" i="1"/>
  <c r="L1904" i="1" a="1"/>
  <c r="L1904" i="1"/>
  <c r="N1904" i="1" a="1"/>
  <c r="N1904" i="1" s="1"/>
  <c r="K1904" i="1" a="1"/>
  <c r="K1904" i="1"/>
  <c r="G1904" i="1" a="1"/>
  <c r="G1904" i="1" s="1"/>
  <c r="F1904" i="1" a="1"/>
  <c r="F1904" i="1" s="1"/>
  <c r="K1676" i="1" a="1"/>
  <c r="K1676" i="1"/>
  <c r="M1675" i="1" a="1"/>
  <c r="M1675" i="1"/>
  <c r="J1676" i="1" a="1"/>
  <c r="J1676" i="1"/>
  <c r="H1676" i="1" a="1"/>
  <c r="H1676" i="1"/>
  <c r="L1676" i="1" a="1"/>
  <c r="L1676" i="1"/>
  <c r="O1676" i="1" a="1"/>
  <c r="O1676" i="1"/>
  <c r="G1676" i="1" a="1"/>
  <c r="G1676" i="1"/>
  <c r="Q1675" i="1" a="1"/>
  <c r="Q1675" i="1"/>
  <c r="O1675" i="1" a="1"/>
  <c r="O1675" i="1" s="1"/>
  <c r="P1676" i="1" a="1"/>
  <c r="P1676" i="1"/>
  <c r="P1675" i="1" a="1"/>
  <c r="P1675" i="1" s="1"/>
  <c r="M1676" i="1" a="1"/>
  <c r="M1676" i="1" s="1"/>
  <c r="F1676" i="1" a="1"/>
  <c r="F1676" i="1" s="1"/>
  <c r="I1676" i="1" a="1"/>
  <c r="I1676" i="1"/>
  <c r="N1675" i="1" a="1"/>
  <c r="N1675" i="1" s="1"/>
  <c r="L1675" i="1" a="1"/>
  <c r="L1675" i="1" s="1"/>
  <c r="Q1676" i="1" a="1"/>
  <c r="Q1676" i="1"/>
  <c r="N1676" i="1" a="1"/>
  <c r="N1676" i="1"/>
  <c r="K1675" i="1" a="1"/>
  <c r="K1675" i="1"/>
  <c r="J1675" i="1" a="1"/>
  <c r="J1675" i="1"/>
  <c r="J1674" i="1" a="1"/>
  <c r="J1674" i="1"/>
  <c r="I1675" i="1" a="1"/>
  <c r="I1675" i="1" s="1"/>
  <c r="N1674" i="1" a="1"/>
  <c r="N1674" i="1"/>
  <c r="H1675" i="1" a="1"/>
  <c r="H1675" i="1"/>
  <c r="P1674" i="1" a="1"/>
  <c r="P1674" i="1" s="1"/>
  <c r="K1672" i="1" a="1"/>
  <c r="K1672" i="1"/>
  <c r="O1670" i="1" a="1"/>
  <c r="O1670" i="1" s="1"/>
  <c r="O1673" i="1" a="1"/>
  <c r="O1673" i="1"/>
  <c r="M1670" i="1" a="1"/>
  <c r="M1670" i="1"/>
  <c r="N1673" i="1" a="1"/>
  <c r="N1673" i="1" s="1"/>
  <c r="K1673" i="1" a="1"/>
  <c r="K1673" i="1"/>
  <c r="G1675" i="1" a="1"/>
  <c r="G1675" i="1" s="1"/>
  <c r="H1674" i="1" a="1"/>
  <c r="H1674" i="1" s="1"/>
  <c r="H1671" i="1" a="1"/>
  <c r="H1671" i="1" s="1"/>
  <c r="M1671" i="1" a="1"/>
  <c r="M1671" i="1" s="1"/>
  <c r="F1675" i="1" a="1"/>
  <c r="F1675" i="1"/>
  <c r="L1672" i="1" a="1"/>
  <c r="L1672" i="1" s="1"/>
  <c r="G1672" i="1" a="1"/>
  <c r="G1672" i="1" s="1"/>
  <c r="J1672" i="1" a="1"/>
  <c r="J1672" i="1" s="1"/>
  <c r="J1670" i="1" a="1"/>
  <c r="J1670" i="1"/>
  <c r="Q1674" i="1" a="1"/>
  <c r="Q1674" i="1" s="1"/>
  <c r="O1674" i="1" a="1"/>
  <c r="O1674" i="1" s="1"/>
  <c r="G1674" i="1" a="1"/>
  <c r="G1674" i="1" s="1"/>
  <c r="G1673" i="1" a="1"/>
  <c r="G1673" i="1"/>
  <c r="J1673" i="1" a="1"/>
  <c r="J1673" i="1" s="1"/>
  <c r="F1672" i="1" a="1"/>
  <c r="F1672" i="1" s="1"/>
  <c r="I1672" i="1" a="1"/>
  <c r="I1672" i="1" s="1"/>
  <c r="P1671" i="1" a="1"/>
  <c r="P1671" i="1" s="1"/>
  <c r="P1670" i="1" a="1"/>
  <c r="P1670" i="1" s="1"/>
  <c r="Q1670" i="1" a="1"/>
  <c r="Q1670" i="1" s="1"/>
  <c r="I1673" i="1" a="1"/>
  <c r="I1673" i="1" s="1"/>
  <c r="M1674" i="1" a="1"/>
  <c r="M1674" i="1" s="1"/>
  <c r="F1671" i="1" a="1"/>
  <c r="F1671" i="1" s="1"/>
  <c r="L1674" i="1" a="1"/>
  <c r="L1674" i="1" s="1"/>
  <c r="K1674" i="1" a="1"/>
  <c r="K1674" i="1" s="1"/>
  <c r="I1671" i="1" a="1"/>
  <c r="I1671" i="1" s="1"/>
  <c r="I1674" i="1" a="1"/>
  <c r="I1674" i="1" s="1"/>
  <c r="L1673" i="1" a="1"/>
  <c r="L1673" i="1"/>
  <c r="I1670" i="1" a="1"/>
  <c r="I1670" i="1"/>
  <c r="P1673" i="1" a="1"/>
  <c r="P1673" i="1"/>
  <c r="H1673" i="1" a="1"/>
  <c r="H1673" i="1"/>
  <c r="K1671" i="1" a="1"/>
  <c r="K1671" i="1"/>
  <c r="P1672" i="1" a="1"/>
  <c r="P1672" i="1"/>
  <c r="M1672" i="1" a="1"/>
  <c r="M1672" i="1"/>
  <c r="Q1671" i="1" a="1"/>
  <c r="Q1671" i="1"/>
  <c r="K1670" i="1" a="1"/>
  <c r="K1670" i="1"/>
  <c r="F1674" i="1" a="1"/>
  <c r="F1674" i="1" s="1"/>
  <c r="O1672" i="1" a="1"/>
  <c r="O1672" i="1"/>
  <c r="N1670" i="1" a="1"/>
  <c r="N1670" i="1" s="1"/>
  <c r="L1671" i="1" a="1"/>
  <c r="L1671" i="1"/>
  <c r="Q1672" i="1" a="1"/>
  <c r="Q1672" i="1"/>
  <c r="N1672" i="1" a="1"/>
  <c r="N1672" i="1"/>
  <c r="H1672" i="1" a="1"/>
  <c r="H1672" i="1"/>
  <c r="G1671" i="1" a="1"/>
  <c r="G1671" i="1" s="1"/>
  <c r="L1670" i="1" a="1"/>
  <c r="L1670" i="1" s="1"/>
  <c r="O1671" i="1" a="1"/>
  <c r="O1671" i="1"/>
  <c r="J1671" i="1" a="1"/>
  <c r="J1671" i="1"/>
  <c r="N1671" i="1" a="1"/>
  <c r="N1671" i="1"/>
  <c r="F1673" i="1" a="1"/>
  <c r="F1673" i="1"/>
  <c r="M1673" i="1" a="1"/>
  <c r="M1673" i="1"/>
  <c r="Q1673" i="1" a="1"/>
  <c r="Q1673" i="1"/>
  <c r="N1662" i="1" a="1"/>
  <c r="N1662" i="1" s="1"/>
  <c r="H1668" i="1" a="1"/>
  <c r="H1668" i="1" s="1"/>
  <c r="L1667" i="1" a="1"/>
  <c r="L1667" i="1"/>
  <c r="I1669" i="1" a="1"/>
  <c r="I1669" i="1" s="1"/>
  <c r="Q1668" i="1" a="1"/>
  <c r="Q1668" i="1" s="1"/>
  <c r="J1662" i="1" a="1"/>
  <c r="J1662" i="1" s="1"/>
  <c r="H1667" i="1" a="1"/>
  <c r="H1667" i="1"/>
  <c r="N1669" i="1" a="1"/>
  <c r="N1669" i="1"/>
  <c r="I1667" i="1" a="1"/>
  <c r="I1667" i="1"/>
  <c r="M1669" i="1" a="1"/>
  <c r="M1669" i="1" s="1"/>
  <c r="K1669" i="1" a="1"/>
  <c r="K1669" i="1" s="1"/>
  <c r="G1669" i="1" a="1"/>
  <c r="G1669" i="1" s="1"/>
  <c r="F1669" i="1" a="1"/>
  <c r="F1669" i="1"/>
  <c r="M1668" i="1" a="1"/>
  <c r="M1668" i="1"/>
  <c r="L1668" i="1" a="1"/>
  <c r="L1668" i="1" s="1"/>
  <c r="P1667" i="1" a="1"/>
  <c r="P1667" i="1" s="1"/>
  <c r="H1669" i="1" a="1"/>
  <c r="H1669" i="1"/>
  <c r="K1667" i="1" a="1"/>
  <c r="K1667" i="1" s="1"/>
  <c r="Q1661" i="1" a="1"/>
  <c r="Q1661" i="1"/>
  <c r="O1662" i="1" a="1"/>
  <c r="O1662" i="1" s="1"/>
  <c r="P1668" i="1" a="1"/>
  <c r="P1668" i="1" s="1"/>
  <c r="M1667" i="1" a="1"/>
  <c r="M1667" i="1" s="1"/>
  <c r="N1668" i="1" a="1"/>
  <c r="N1668" i="1"/>
  <c r="K1668" i="1" a="1"/>
  <c r="K1668" i="1"/>
  <c r="O1661" i="1" a="1"/>
  <c r="O1661" i="1" s="1"/>
  <c r="I1662" i="1" a="1"/>
  <c r="I1662" i="1" s="1"/>
  <c r="H1670" i="1" a="1"/>
  <c r="H1670" i="1" s="1"/>
  <c r="G1670" i="1" a="1"/>
  <c r="G1670" i="1"/>
  <c r="O1669" i="1" a="1"/>
  <c r="O1669" i="1" s="1"/>
  <c r="G1668" i="1" a="1"/>
  <c r="G1668" i="1" s="1"/>
  <c r="Q1667" i="1" a="1"/>
  <c r="Q1667" i="1"/>
  <c r="G1667" i="1" a="1"/>
  <c r="G1667" i="1"/>
  <c r="F1662" i="1" a="1"/>
  <c r="F1662" i="1"/>
  <c r="P1669" i="1" a="1"/>
  <c r="P1669" i="1" s="1"/>
  <c r="L1669" i="1" a="1"/>
  <c r="L1669" i="1" s="1"/>
  <c r="G1662" i="1" a="1"/>
  <c r="G1662" i="1"/>
  <c r="L1662" i="1" a="1"/>
  <c r="L1662" i="1"/>
  <c r="J1669" i="1" a="1"/>
  <c r="J1669" i="1" s="1"/>
  <c r="O1668" i="1" a="1"/>
  <c r="O1668" i="1" s="1"/>
  <c r="F1668" i="1" a="1"/>
  <c r="F1668" i="1"/>
  <c r="O1667" i="1" a="1"/>
  <c r="O1667" i="1"/>
  <c r="P1662" i="1" a="1"/>
  <c r="P1662" i="1"/>
  <c r="Q1662" i="1" a="1"/>
  <c r="Q1662" i="1" s="1"/>
  <c r="M1662" i="1" a="1"/>
  <c r="M1662" i="1" s="1"/>
  <c r="N1661" i="1" a="1"/>
  <c r="N1661" i="1" s="1"/>
  <c r="H1662" i="1" a="1"/>
  <c r="H1662" i="1"/>
  <c r="N1667" i="1" a="1"/>
  <c r="N1667" i="1" s="1"/>
  <c r="M1661" i="1" a="1"/>
  <c r="M1661" i="1"/>
  <c r="J1667" i="1" a="1"/>
  <c r="J1667" i="1" s="1"/>
  <c r="F1667" i="1" a="1"/>
  <c r="F1667" i="1" s="1"/>
  <c r="K1662" i="1" a="1"/>
  <c r="K1662" i="1" s="1"/>
  <c r="P1661" i="1" a="1"/>
  <c r="P1661" i="1" s="1"/>
  <c r="L1661" i="1" a="1"/>
  <c r="L1661" i="1"/>
  <c r="F1670" i="1" a="1"/>
  <c r="F1670" i="1"/>
  <c r="Q1669" i="1" a="1"/>
  <c r="Q1669" i="1"/>
  <c r="J1668" i="1" a="1"/>
  <c r="J1668" i="1"/>
  <c r="I1668" i="1" a="1"/>
  <c r="I1668" i="1"/>
  <c r="G1654" i="1" a="1"/>
  <c r="G1654" i="1" s="1"/>
  <c r="G1661" i="1" a="1"/>
  <c r="G1661" i="1" s="1"/>
  <c r="F1661" i="1" a="1"/>
  <c r="F1661" i="1"/>
  <c r="G1660" i="1" a="1"/>
  <c r="G1660" i="1" s="1"/>
  <c r="Q1654" i="1" a="1"/>
  <c r="Q1654" i="1" s="1"/>
  <c r="M1654" i="1" a="1"/>
  <c r="M1654" i="1" s="1"/>
  <c r="J1654" i="1" a="1"/>
  <c r="J1654" i="1" s="1"/>
  <c r="L1654" i="1" a="1"/>
  <c r="L1654" i="1" s="1"/>
  <c r="P1654" i="1" a="1"/>
  <c r="P1654" i="1"/>
  <c r="M1660" i="1" a="1"/>
  <c r="M1660" i="1" s="1"/>
  <c r="H1660" i="1" a="1"/>
  <c r="H1660" i="1"/>
  <c r="N1660" i="1" a="1"/>
  <c r="N1660" i="1" s="1"/>
  <c r="N1654" i="1" a="1"/>
  <c r="N1654" i="1" s="1"/>
  <c r="K1661" i="1" a="1"/>
  <c r="K1661" i="1" s="1"/>
  <c r="J1661" i="1" a="1"/>
  <c r="J1661" i="1" s="1"/>
  <c r="I1661" i="1" a="1"/>
  <c r="I1661" i="1"/>
  <c r="H1661" i="1" a="1"/>
  <c r="H1661" i="1"/>
  <c r="K1660" i="1" a="1"/>
  <c r="K1660" i="1" s="1"/>
  <c r="Q1660" i="1" a="1"/>
  <c r="Q1660" i="1"/>
  <c r="L1660" i="1" a="1"/>
  <c r="L1660" i="1" s="1"/>
  <c r="P1660" i="1" a="1"/>
  <c r="P1660" i="1"/>
  <c r="K1654" i="1" a="1"/>
  <c r="K1654" i="1" s="1"/>
  <c r="O1660" i="1" a="1"/>
  <c r="O1660" i="1" s="1"/>
  <c r="F1654" i="1" a="1"/>
  <c r="F1654" i="1"/>
  <c r="J1660" i="1" a="1"/>
  <c r="J1660" i="1"/>
  <c r="I1660" i="1" a="1"/>
  <c r="I1660" i="1" s="1"/>
  <c r="F1660" i="1" a="1"/>
  <c r="F1660" i="1" s="1"/>
  <c r="O1654" i="1" a="1"/>
  <c r="O1654" i="1" s="1"/>
  <c r="I1654" i="1" a="1"/>
  <c r="I1654" i="1" s="1"/>
  <c r="H1654" i="1" a="1"/>
  <c r="H1654" i="1"/>
  <c r="I1646" i="1" a="1"/>
  <c r="I1646" i="1" s="1"/>
  <c r="K1647" i="1" a="1"/>
  <c r="K1647" i="1"/>
  <c r="J1643" i="1" a="1"/>
  <c r="J1643" i="1"/>
  <c r="I1643" i="1" a="1"/>
  <c r="I1643" i="1" s="1"/>
  <c r="K1646" i="1" a="1"/>
  <c r="K1646" i="1"/>
  <c r="N1646" i="1" a="1"/>
  <c r="N1646" i="1"/>
  <c r="O1647" i="1" a="1"/>
  <c r="O1647" i="1" s="1"/>
  <c r="J1647" i="1" a="1"/>
  <c r="J1647" i="1"/>
  <c r="H1646" i="1" a="1"/>
  <c r="H1646" i="1"/>
  <c r="Q1643" i="1" a="1"/>
  <c r="Q1643" i="1" s="1"/>
  <c r="M1643" i="1" a="1"/>
  <c r="M1643" i="1"/>
  <c r="O1643" i="1" a="1"/>
  <c r="O1643" i="1"/>
  <c r="L1646" i="1" a="1"/>
  <c r="L1646" i="1" s="1"/>
  <c r="Q1647" i="1" a="1"/>
  <c r="Q1647" i="1" s="1"/>
  <c r="G1647" i="1" a="1"/>
  <c r="G1647" i="1" s="1"/>
  <c r="P1646" i="1" a="1"/>
  <c r="P1646" i="1" s="1"/>
  <c r="O1646" i="1" a="1"/>
  <c r="O1646" i="1"/>
  <c r="P1643" i="1" a="1"/>
  <c r="P1643" i="1"/>
  <c r="P1647" i="1" a="1"/>
  <c r="P1647" i="1" s="1"/>
  <c r="M1647" i="1" a="1"/>
  <c r="M1647" i="1"/>
  <c r="N1643" i="1" a="1"/>
  <c r="N1643" i="1"/>
  <c r="H1643" i="1" a="1"/>
  <c r="H1643" i="1" s="1"/>
  <c r="I1647" i="1" a="1"/>
  <c r="I1647" i="1"/>
  <c r="F1647" i="1" a="1"/>
  <c r="F1647" i="1" s="1"/>
  <c r="F1643" i="1" a="1"/>
  <c r="F1643" i="1" s="1"/>
  <c r="N1647" i="1" a="1"/>
  <c r="N1647" i="1"/>
  <c r="F1646" i="1" a="1"/>
  <c r="F1646" i="1" s="1"/>
  <c r="G1643" i="1" a="1"/>
  <c r="G1643" i="1" s="1"/>
  <c r="H1647" i="1" a="1"/>
  <c r="H1647" i="1" s="1"/>
  <c r="Q1646" i="1" a="1"/>
  <c r="Q1646" i="1" s="1"/>
  <c r="M1646" i="1" a="1"/>
  <c r="M1646" i="1"/>
  <c r="J1646" i="1" a="1"/>
  <c r="J1646" i="1" s="1"/>
  <c r="L1643" i="1" a="1"/>
  <c r="L1643" i="1"/>
  <c r="G1646" i="1" a="1"/>
  <c r="G1646" i="1"/>
  <c r="K1643" i="1" a="1"/>
  <c r="K1643" i="1" s="1"/>
  <c r="L1647" i="1" a="1"/>
  <c r="L1647" i="1"/>
  <c r="P1629" i="1" a="1"/>
  <c r="P1629" i="1"/>
  <c r="P1628" i="1" a="1"/>
  <c r="P1628" i="1" s="1"/>
  <c r="K1628" i="1" a="1"/>
  <c r="K1628" i="1"/>
  <c r="H1628" i="1" a="1"/>
  <c r="H1628" i="1"/>
  <c r="K1629" i="1" a="1"/>
  <c r="K1629" i="1" s="1"/>
  <c r="F1629" i="1" a="1"/>
  <c r="F1629" i="1"/>
  <c r="F1628" i="1" a="1"/>
  <c r="F1628" i="1"/>
  <c r="G1629" i="1" a="1"/>
  <c r="G1629" i="1"/>
  <c r="G1628" i="1" a="1"/>
  <c r="G1628" i="1" s="1"/>
  <c r="L1628" i="1" a="1"/>
  <c r="L1628" i="1" s="1"/>
  <c r="Q1629" i="1" a="1"/>
  <c r="Q1629" i="1" s="1"/>
  <c r="J1629" i="1" a="1"/>
  <c r="J1629" i="1"/>
  <c r="I1628" i="1" a="1"/>
  <c r="I1628" i="1" s="1"/>
  <c r="Q1627" i="1" a="1"/>
  <c r="Q1627" i="1"/>
  <c r="Q1642" i="1" a="1"/>
  <c r="Q1642" i="1" s="1"/>
  <c r="O1629" i="1" a="1"/>
  <c r="O1629" i="1"/>
  <c r="P1642" i="1" a="1"/>
  <c r="P1642" i="1"/>
  <c r="O1642" i="1" a="1"/>
  <c r="O1642" i="1" s="1"/>
  <c r="N1628" i="1" a="1"/>
  <c r="N1628" i="1" s="1"/>
  <c r="N1642" i="1" a="1"/>
  <c r="N1642" i="1"/>
  <c r="L1629" i="1" a="1"/>
  <c r="L1629" i="1"/>
  <c r="M1629" i="1" a="1"/>
  <c r="M1629" i="1"/>
  <c r="M1642" i="1" a="1"/>
  <c r="M1642" i="1"/>
  <c r="J1642" i="1" a="1"/>
  <c r="J1642" i="1" s="1"/>
  <c r="I1642" i="1" a="1"/>
  <c r="I1642" i="1"/>
  <c r="L1642" i="1" a="1"/>
  <c r="L1642" i="1" s="1"/>
  <c r="K1642" i="1" a="1"/>
  <c r="K1642" i="1"/>
  <c r="H1642" i="1" a="1"/>
  <c r="H1642" i="1" s="1"/>
  <c r="J1628" i="1" a="1"/>
  <c r="J1628" i="1"/>
  <c r="F1642" i="1" a="1"/>
  <c r="F1642" i="1"/>
  <c r="G1642" i="1" a="1"/>
  <c r="G1642" i="1"/>
  <c r="Q1628" i="1" a="1"/>
  <c r="Q1628" i="1"/>
  <c r="O1628" i="1" a="1"/>
  <c r="O1628" i="1" s="1"/>
  <c r="M1628" i="1" a="1"/>
  <c r="M1628" i="1" s="1"/>
  <c r="I1629" i="1" a="1"/>
  <c r="I1629" i="1" s="1"/>
  <c r="H1629" i="1" a="1"/>
  <c r="H1629" i="1" s="1"/>
  <c r="N1629" i="1" a="1"/>
  <c r="N1629" i="1" s="1"/>
  <c r="F1624" i="1" a="1"/>
  <c r="F1624" i="1" s="1"/>
  <c r="F1623" i="1" a="1"/>
  <c r="F1623" i="1"/>
  <c r="M1622" i="1" a="1"/>
  <c r="M1622" i="1"/>
  <c r="N1627" i="1" a="1"/>
  <c r="N1627" i="1" s="1"/>
  <c r="I1624" i="1" a="1"/>
  <c r="I1624" i="1" s="1"/>
  <c r="G1624" i="1" a="1"/>
  <c r="G1624" i="1"/>
  <c r="K1623" i="1" a="1"/>
  <c r="K1623" i="1" s="1"/>
  <c r="L1627" i="1" a="1"/>
  <c r="L1627" i="1" s="1"/>
  <c r="K1627" i="1" a="1"/>
  <c r="K1627" i="1" s="1"/>
  <c r="J1627" i="1" a="1"/>
  <c r="J1627" i="1" s="1"/>
  <c r="I1627" i="1" a="1"/>
  <c r="I1627" i="1"/>
  <c r="L1625" i="1" a="1"/>
  <c r="L1625" i="1"/>
  <c r="H1627" i="1" a="1"/>
  <c r="H1627" i="1" s="1"/>
  <c r="Q1625" i="1" a="1"/>
  <c r="Q1625" i="1" s="1"/>
  <c r="M1623" i="1" a="1"/>
  <c r="M1623" i="1" s="1"/>
  <c r="N1623" i="1" a="1"/>
  <c r="N1623" i="1" s="1"/>
  <c r="L1623" i="1" a="1"/>
  <c r="L1623" i="1" s="1"/>
  <c r="O1622" i="1" a="1"/>
  <c r="O1622" i="1" s="1"/>
  <c r="M1626" i="1" a="1"/>
  <c r="M1626" i="1"/>
  <c r="G1625" i="1" a="1"/>
  <c r="G1625" i="1"/>
  <c r="Q1623" i="1" a="1"/>
  <c r="Q1623" i="1" s="1"/>
  <c r="K1625" i="1" a="1"/>
  <c r="K1625" i="1"/>
  <c r="H1626" i="1" a="1"/>
  <c r="H1626" i="1"/>
  <c r="O1625" i="1" a="1"/>
  <c r="O1625" i="1" s="1"/>
  <c r="H1625" i="1" a="1"/>
  <c r="H1625" i="1"/>
  <c r="N1624" i="1" a="1"/>
  <c r="N1624" i="1" s="1"/>
  <c r="M1624" i="1" a="1"/>
  <c r="M1624" i="1" s="1"/>
  <c r="O1623" i="1" a="1"/>
  <c r="O1623" i="1"/>
  <c r="P1623" i="1" a="1"/>
  <c r="P1623" i="1"/>
  <c r="P1624" i="1" a="1"/>
  <c r="P1624" i="1"/>
  <c r="G1627" i="1" a="1"/>
  <c r="G1627" i="1" s="1"/>
  <c r="F1627" i="1" a="1"/>
  <c r="F1627" i="1" s="1"/>
  <c r="G1623" i="1" a="1"/>
  <c r="G1623" i="1"/>
  <c r="J1626" i="1" a="1"/>
  <c r="J1626" i="1"/>
  <c r="Q1626" i="1" a="1"/>
  <c r="Q1626" i="1"/>
  <c r="P1626" i="1" a="1"/>
  <c r="P1626" i="1" s="1"/>
  <c r="O1626" i="1" a="1"/>
  <c r="O1626" i="1"/>
  <c r="P1625" i="1" a="1"/>
  <c r="P1625" i="1" s="1"/>
  <c r="N1622" i="1" a="1"/>
  <c r="N1622" i="1" s="1"/>
  <c r="I1623" i="1" a="1"/>
  <c r="I1623" i="1"/>
  <c r="H1623" i="1" a="1"/>
  <c r="H1623" i="1" s="1"/>
  <c r="J1624" i="1" a="1"/>
  <c r="J1624" i="1"/>
  <c r="N1626" i="1" a="1"/>
  <c r="N1626" i="1"/>
  <c r="I1626" i="1" a="1"/>
  <c r="I1626" i="1"/>
  <c r="M1625" i="1" a="1"/>
  <c r="M1625" i="1"/>
  <c r="K1624" i="1" a="1"/>
  <c r="K1624" i="1" s="1"/>
  <c r="N1625" i="1" a="1"/>
  <c r="N1625" i="1"/>
  <c r="Q1622" i="1" a="1"/>
  <c r="Q1622" i="1"/>
  <c r="Q1624" i="1" a="1"/>
  <c r="Q1624" i="1" s="1"/>
  <c r="P1627" i="1" a="1"/>
  <c r="P1627" i="1"/>
  <c r="M1627" i="1" a="1"/>
  <c r="M1627" i="1"/>
  <c r="J1625" i="1" a="1"/>
  <c r="J1625" i="1" s="1"/>
  <c r="O1624" i="1" a="1"/>
  <c r="O1624" i="1"/>
  <c r="P1622" i="1" a="1"/>
  <c r="P1622" i="1" s="1"/>
  <c r="O1627" i="1" a="1"/>
  <c r="O1627" i="1" s="1"/>
  <c r="L1626" i="1" a="1"/>
  <c r="L1626" i="1" s="1"/>
  <c r="K1626" i="1" a="1"/>
  <c r="K1626" i="1" s="1"/>
  <c r="I1625" i="1" a="1"/>
  <c r="I1625" i="1" s="1"/>
  <c r="F1626" i="1" a="1"/>
  <c r="F1626" i="1" s="1"/>
  <c r="L1624" i="1" a="1"/>
  <c r="L1624" i="1" s="1"/>
  <c r="G1626" i="1" a="1"/>
  <c r="G1626" i="1"/>
  <c r="F1625" i="1" a="1"/>
  <c r="F1625" i="1"/>
  <c r="J1623" i="1" a="1"/>
  <c r="J1623" i="1" s="1"/>
  <c r="H1624" i="1" a="1"/>
  <c r="H1624" i="1" s="1"/>
  <c r="I1619" i="1" a="1"/>
  <c r="I1619" i="1" s="1"/>
  <c r="I1621" i="1" a="1"/>
  <c r="I1621" i="1" s="1"/>
  <c r="O1613" i="1" a="1"/>
  <c r="O1613" i="1"/>
  <c r="M1613" i="1" a="1"/>
  <c r="M1613" i="1" s="1"/>
  <c r="H1621" i="1" a="1"/>
  <c r="H1621" i="1"/>
  <c r="F1621" i="1" a="1"/>
  <c r="F1621" i="1" s="1"/>
  <c r="N1612" i="1" a="1"/>
  <c r="N1612" i="1"/>
  <c r="G1619" i="1" a="1"/>
  <c r="G1619" i="1" s="1"/>
  <c r="P1612" i="1" a="1"/>
  <c r="P1612" i="1" s="1"/>
  <c r="K1613" i="1" a="1"/>
  <c r="K1613" i="1" s="1"/>
  <c r="Q1612" i="1" a="1"/>
  <c r="Q1612" i="1" s="1"/>
  <c r="L1622" i="1" a="1"/>
  <c r="L1622" i="1"/>
  <c r="K1622" i="1" a="1"/>
  <c r="K1622" i="1"/>
  <c r="I1613" i="1" a="1"/>
  <c r="I1613" i="1"/>
  <c r="J1622" i="1" a="1"/>
  <c r="J1622" i="1"/>
  <c r="I1622" i="1" a="1"/>
  <c r="I1622" i="1" s="1"/>
  <c r="H1622" i="1" a="1"/>
  <c r="H1622" i="1" s="1"/>
  <c r="K1621" i="1" a="1"/>
  <c r="K1621" i="1"/>
  <c r="M1619" i="1" a="1"/>
  <c r="M1619" i="1" s="1"/>
  <c r="H1613" i="1" a="1"/>
  <c r="H1613" i="1" s="1"/>
  <c r="G1613" i="1" a="1"/>
  <c r="G1613" i="1"/>
  <c r="G1621" i="1" a="1"/>
  <c r="G1621" i="1" s="1"/>
  <c r="P1619" i="1" a="1"/>
  <c r="P1619" i="1"/>
  <c r="O1619" i="1" a="1"/>
  <c r="O1619" i="1"/>
  <c r="L1619" i="1" a="1"/>
  <c r="L1619" i="1"/>
  <c r="J1619" i="1" a="1"/>
  <c r="J1619" i="1"/>
  <c r="H1619" i="1" a="1"/>
  <c r="H1619" i="1" s="1"/>
  <c r="O1612" i="1" a="1"/>
  <c r="O1612" i="1" s="1"/>
  <c r="N1613" i="1" a="1"/>
  <c r="N1613" i="1" s="1"/>
  <c r="F1613" i="1" a="1"/>
  <c r="F1613" i="1" s="1"/>
  <c r="J1613" i="1" a="1"/>
  <c r="J1613" i="1"/>
  <c r="L1613" i="1" a="1"/>
  <c r="L1613" i="1" s="1"/>
  <c r="G1622" i="1" a="1"/>
  <c r="G1622" i="1"/>
  <c r="F1619" i="1" a="1"/>
  <c r="F1619" i="1" s="1"/>
  <c r="Q1619" i="1" a="1"/>
  <c r="Q1619" i="1"/>
  <c r="N1619" i="1" a="1"/>
  <c r="N1619" i="1"/>
  <c r="K1619" i="1" a="1"/>
  <c r="K1619" i="1" s="1"/>
  <c r="P1613" i="1" a="1"/>
  <c r="P1613" i="1" s="1"/>
  <c r="Q1613" i="1" a="1"/>
  <c r="Q1613" i="1" s="1"/>
  <c r="F1622" i="1" a="1"/>
  <c r="F1622" i="1" s="1"/>
  <c r="Q1621" i="1" a="1"/>
  <c r="Q1621" i="1" s="1"/>
  <c r="L1621" i="1" a="1"/>
  <c r="L1621" i="1" s="1"/>
  <c r="J1621" i="1" a="1"/>
  <c r="J1621" i="1" s="1"/>
  <c r="P1621" i="1" a="1"/>
  <c r="P1621" i="1" s="1"/>
  <c r="M1621" i="1" a="1"/>
  <c r="M1621" i="1" s="1"/>
  <c r="O1621" i="1" a="1"/>
  <c r="O1621" i="1"/>
  <c r="N1621" i="1" a="1"/>
  <c r="N1621" i="1"/>
  <c r="L1966" i="1" a="1"/>
  <c r="L1966" i="1" s="1"/>
  <c r="P1968" i="1" a="1"/>
  <c r="P1968" i="1" s="1"/>
  <c r="N1967" i="1" a="1"/>
  <c r="N1967" i="1"/>
  <c r="M1967" i="1" a="1"/>
  <c r="M1967" i="1" s="1"/>
  <c r="P1965" i="1" a="1"/>
  <c r="P1965" i="1" s="1"/>
  <c r="G1965" i="1" a="1"/>
  <c r="G1965" i="1" s="1"/>
  <c r="J1967" i="1" a="1"/>
  <c r="J1967" i="1" s="1"/>
  <c r="K1967" i="1" a="1"/>
  <c r="K1967" i="1" s="1"/>
  <c r="P1967" i="1" a="1"/>
  <c r="P1967" i="1"/>
  <c r="M1966" i="1" a="1"/>
  <c r="M1966" i="1" s="1"/>
  <c r="H1966" i="1" a="1"/>
  <c r="H1966" i="1" s="1"/>
  <c r="I1965" i="1" a="1"/>
  <c r="I1965" i="1" s="1"/>
  <c r="Q1969" i="1" a="1"/>
  <c r="Q1969" i="1"/>
  <c r="O1967" i="1" a="1"/>
  <c r="O1967" i="1" s="1"/>
  <c r="J1969" i="1" a="1"/>
  <c r="J1969" i="1"/>
  <c r="F1968" i="1" a="1"/>
  <c r="F1968" i="1" s="1"/>
  <c r="Q1965" i="1" a="1"/>
  <c r="Q1965" i="1" s="1"/>
  <c r="M1965" i="1" a="1"/>
  <c r="M1965" i="1" s="1"/>
  <c r="N1969" i="1" a="1"/>
  <c r="N1969" i="1" s="1"/>
  <c r="I1969" i="1" a="1"/>
  <c r="I1969" i="1"/>
  <c r="H1969" i="1" a="1"/>
  <c r="H1969" i="1"/>
  <c r="G1969" i="1" a="1"/>
  <c r="G1969" i="1"/>
  <c r="M1968" i="1" a="1"/>
  <c r="M1968" i="1"/>
  <c r="L1965" i="1" a="1"/>
  <c r="L1965" i="1"/>
  <c r="G1967" i="1" a="1"/>
  <c r="G1967" i="1" s="1"/>
  <c r="N1968" i="1" a="1"/>
  <c r="N1968" i="1" s="1"/>
  <c r="Q1967" i="1" a="1"/>
  <c r="Q1967" i="1" s="1"/>
  <c r="I1967" i="1" a="1"/>
  <c r="I1967" i="1" s="1"/>
  <c r="F1965" i="1" a="1"/>
  <c r="F1965" i="1" s="1"/>
  <c r="J1968" i="1" a="1"/>
  <c r="J1968" i="1" s="1"/>
  <c r="J1965" i="1" a="1"/>
  <c r="J1965" i="1" s="1"/>
  <c r="O1966" i="1" a="1"/>
  <c r="O1966" i="1" s="1"/>
  <c r="K1969" i="1" a="1"/>
  <c r="K1969" i="1" s="1"/>
  <c r="H1967" i="1" a="1"/>
  <c r="H1967" i="1" s="1"/>
  <c r="K1965" i="1" a="1"/>
  <c r="K1965" i="1" s="1"/>
  <c r="I1970" i="1" a="1"/>
  <c r="I1970" i="1"/>
  <c r="H1970" i="1" a="1"/>
  <c r="H1970" i="1" s="1"/>
  <c r="P1966" i="1" a="1"/>
  <c r="P1966" i="1"/>
  <c r="G1970" i="1" a="1"/>
  <c r="G1970" i="1" s="1"/>
  <c r="F1966" i="1" a="1"/>
  <c r="F1966" i="1" s="1"/>
  <c r="F1970" i="1" a="1"/>
  <c r="F1970" i="1"/>
  <c r="O1969" i="1" a="1"/>
  <c r="O1969" i="1"/>
  <c r="G1968" i="1" a="1"/>
  <c r="G1968" i="1" s="1"/>
  <c r="Q1966" i="1" a="1"/>
  <c r="Q1966" i="1"/>
  <c r="N1966" i="1" a="1"/>
  <c r="N1966" i="1"/>
  <c r="N1965" i="1" a="1"/>
  <c r="N1965" i="1" s="1"/>
  <c r="P1969" i="1" a="1"/>
  <c r="P1969" i="1"/>
  <c r="L1969" i="1" a="1"/>
  <c r="L1969" i="1"/>
  <c r="F1969" i="1" a="1"/>
  <c r="F1969" i="1" s="1"/>
  <c r="L1967" i="1" a="1"/>
  <c r="L1967" i="1" s="1"/>
  <c r="G1966" i="1" a="1"/>
  <c r="G1966" i="1"/>
  <c r="J1966" i="1" a="1"/>
  <c r="J1966" i="1" s="1"/>
  <c r="L1968" i="1" a="1"/>
  <c r="L1968" i="1" s="1"/>
  <c r="O1968" i="1" a="1"/>
  <c r="O1968" i="1"/>
  <c r="K1966" i="1" a="1"/>
  <c r="K1966" i="1"/>
  <c r="O1965" i="1" a="1"/>
  <c r="O1965" i="1" s="1"/>
  <c r="H1965" i="1" a="1"/>
  <c r="H1965" i="1"/>
  <c r="F1967" i="1" a="1"/>
  <c r="F1967" i="1"/>
  <c r="H1968" i="1" a="1"/>
  <c r="H1968" i="1"/>
  <c r="Q1968" i="1" a="1"/>
  <c r="Q1968" i="1" s="1"/>
  <c r="K1968" i="1" a="1"/>
  <c r="K1968" i="1" s="1"/>
  <c r="I1966" i="1" a="1"/>
  <c r="I1966" i="1"/>
  <c r="I1968" i="1" a="1"/>
  <c r="I1968" i="1" s="1"/>
  <c r="M1969" i="1" a="1"/>
  <c r="M1969" i="1" s="1"/>
  <c r="N1318" i="1" a="1"/>
  <c r="N1318" i="1" s="1"/>
  <c r="M1318" i="1" a="1"/>
  <c r="M1318" i="1"/>
  <c r="L1318" i="1" a="1"/>
  <c r="L1318" i="1" s="1"/>
  <c r="J1318" i="1" a="1"/>
  <c r="J1318" i="1" s="1"/>
  <c r="K1318" i="1" a="1"/>
  <c r="K1318" i="1"/>
  <c r="H1318" i="1" a="1"/>
  <c r="H1318" i="1" s="1"/>
  <c r="G1318" i="1" a="1"/>
  <c r="G1318" i="1"/>
  <c r="F1318" i="1" a="1"/>
  <c r="F1318" i="1" s="1"/>
  <c r="Q1317" i="1" a="1"/>
  <c r="Q1317" i="1"/>
  <c r="P1317" i="1" a="1"/>
  <c r="P1317" i="1"/>
  <c r="N1317" i="1" a="1"/>
  <c r="N1317" i="1"/>
  <c r="M1317" i="1" a="1"/>
  <c r="M1317" i="1"/>
  <c r="L1317" i="1" a="1"/>
  <c r="L1317" i="1"/>
  <c r="I1318" i="1" a="1"/>
  <c r="I1318" i="1"/>
  <c r="O1317" i="1" a="1"/>
  <c r="O1317" i="1"/>
  <c r="K1317" i="1" a="1"/>
  <c r="K1317" i="1"/>
  <c r="J1317" i="1" a="1"/>
  <c r="J1317" i="1" s="1"/>
  <c r="I1317" i="1" a="1"/>
  <c r="I1317" i="1"/>
  <c r="F1317" i="1" a="1"/>
  <c r="F1317" i="1"/>
  <c r="G1317" i="1" a="1"/>
  <c r="G1317" i="1"/>
  <c r="H1317" i="1" a="1"/>
  <c r="H1317" i="1" s="1"/>
  <c r="G1319" i="1" a="1"/>
  <c r="G1319" i="1" s="1"/>
  <c r="Q1318" i="1" a="1"/>
  <c r="Q1318" i="1" s="1"/>
  <c r="F1319" i="1" a="1"/>
  <c r="F1319" i="1"/>
  <c r="O1318" i="1" a="1"/>
  <c r="O1318" i="1"/>
  <c r="P1318" i="1" a="1"/>
  <c r="P1318" i="1"/>
  <c r="J1260" i="1" a="1"/>
  <c r="J1260" i="1"/>
  <c r="F1260" i="1" a="1"/>
  <c r="F1260" i="1"/>
  <c r="N1259" i="1" a="1"/>
  <c r="N1259" i="1"/>
  <c r="I1259" i="1" a="1"/>
  <c r="I1259" i="1"/>
  <c r="Q1258" i="1" a="1"/>
  <c r="Q1258" i="1" s="1"/>
  <c r="H1259" i="1" a="1"/>
  <c r="H1259" i="1"/>
  <c r="O1259" i="1" a="1"/>
  <c r="O1259" i="1"/>
  <c r="G1259" i="1" a="1"/>
  <c r="G1259" i="1"/>
  <c r="J1261" i="1" a="1"/>
  <c r="J1261" i="1"/>
  <c r="I1261" i="1" a="1"/>
  <c r="I1261" i="1"/>
  <c r="O1258" i="1" a="1"/>
  <c r="O1258" i="1"/>
  <c r="H1261" i="1" a="1"/>
  <c r="H1261" i="1"/>
  <c r="K1259" i="1" a="1"/>
  <c r="K1259" i="1"/>
  <c r="Q1259" i="1" a="1"/>
  <c r="Q1259" i="1"/>
  <c r="G1261" i="1" a="1"/>
  <c r="G1261" i="1" s="1"/>
  <c r="F1261" i="1" a="1"/>
  <c r="F1261" i="1"/>
  <c r="L1260" i="1" a="1"/>
  <c r="L1260" i="1"/>
  <c r="I1260" i="1" a="1"/>
  <c r="I1260" i="1" s="1"/>
  <c r="Q1260" i="1" a="1"/>
  <c r="Q1260" i="1" s="1"/>
  <c r="M1260" i="1" a="1"/>
  <c r="M1260" i="1"/>
  <c r="F1259" i="1" a="1"/>
  <c r="F1259" i="1"/>
  <c r="J1259" i="1" a="1"/>
  <c r="J1259" i="1" s="1"/>
  <c r="P1260" i="1" a="1"/>
  <c r="P1260" i="1"/>
  <c r="N1258" i="1" a="1"/>
  <c r="N1258" i="1" s="1"/>
  <c r="O1260" i="1" a="1"/>
  <c r="O1260" i="1" s="1"/>
  <c r="G1260" i="1" a="1"/>
  <c r="G1260" i="1" s="1"/>
  <c r="K1260" i="1" a="1"/>
  <c r="K1260" i="1" s="1"/>
  <c r="L1259" i="1" a="1"/>
  <c r="L1259" i="1" s="1"/>
  <c r="P1258" i="1" a="1"/>
  <c r="P1258" i="1"/>
  <c r="N1260" i="1" a="1"/>
  <c r="N1260" i="1"/>
  <c r="H1260" i="1" a="1"/>
  <c r="H1260" i="1"/>
  <c r="P1259" i="1" a="1"/>
  <c r="P1259" i="1"/>
  <c r="M1259" i="1" a="1"/>
  <c r="M1259" i="1" s="1"/>
  <c r="I1257" i="1" a="1"/>
  <c r="I1257" i="1" s="1"/>
  <c r="H1257" i="1" a="1"/>
  <c r="H1257" i="1"/>
  <c r="K1255" i="1" a="1"/>
  <c r="K1255" i="1"/>
  <c r="P1254" i="1" a="1"/>
  <c r="P1254" i="1" s="1"/>
  <c r="Q1253" i="1" a="1"/>
  <c r="Q1253" i="1"/>
  <c r="M1254" i="1" a="1"/>
  <c r="M1254" i="1"/>
  <c r="G1254" i="1" a="1"/>
  <c r="G1254" i="1" s="1"/>
  <c r="H1258" i="1" a="1"/>
  <c r="H1258" i="1"/>
  <c r="G1258" i="1" a="1"/>
  <c r="G1258" i="1"/>
  <c r="F1258" i="1" a="1"/>
  <c r="F1258" i="1"/>
  <c r="G1255" i="1" a="1"/>
  <c r="G1255" i="1"/>
  <c r="N1257" i="1" a="1"/>
  <c r="N1257" i="1"/>
  <c r="I1255" i="1" a="1"/>
  <c r="I1255" i="1"/>
  <c r="I1256" i="1" a="1"/>
  <c r="I1256" i="1" s="1"/>
  <c r="I1254" i="1" a="1"/>
  <c r="I1254" i="1"/>
  <c r="M1257" i="1" a="1"/>
  <c r="M1257" i="1" s="1"/>
  <c r="J1257" i="1" a="1"/>
  <c r="J1257" i="1" s="1"/>
  <c r="K1257" i="1" a="1"/>
  <c r="K1257" i="1"/>
  <c r="L1255" i="1" a="1"/>
  <c r="L1255" i="1" s="1"/>
  <c r="G1257" i="1" a="1"/>
  <c r="G1257" i="1" s="1"/>
  <c r="O1256" i="1" a="1"/>
  <c r="O1256" i="1" s="1"/>
  <c r="P1256" i="1" a="1"/>
  <c r="P1256" i="1"/>
  <c r="Q1256" i="1" a="1"/>
  <c r="Q1256" i="1"/>
  <c r="K1256" i="1" a="1"/>
  <c r="K1256" i="1" s="1"/>
  <c r="P1257" i="1" a="1"/>
  <c r="P1257" i="1"/>
  <c r="O1257" i="1" a="1"/>
  <c r="O1257" i="1"/>
  <c r="L1257" i="1" a="1"/>
  <c r="L1257" i="1"/>
  <c r="H1256" i="1" a="1"/>
  <c r="H1256" i="1"/>
  <c r="G1256" i="1" a="1"/>
  <c r="G1256" i="1" s="1"/>
  <c r="O1255" i="1" a="1"/>
  <c r="O1255" i="1"/>
  <c r="H1254" i="1" a="1"/>
  <c r="H1254" i="1"/>
  <c r="F1257" i="1" a="1"/>
  <c r="F1257" i="1"/>
  <c r="M1255" i="1" a="1"/>
  <c r="M1255" i="1"/>
  <c r="H1255" i="1" a="1"/>
  <c r="H1255" i="1" s="1"/>
  <c r="F1255" i="1" a="1"/>
  <c r="F1255" i="1"/>
  <c r="K1254" i="1" a="1"/>
  <c r="K1254" i="1"/>
  <c r="O1254" i="1" a="1"/>
  <c r="O1254" i="1"/>
  <c r="F1256" i="1" a="1"/>
  <c r="F1256" i="1"/>
  <c r="J1255" i="1" a="1"/>
  <c r="J1255" i="1" s="1"/>
  <c r="L1258" i="1" a="1"/>
  <c r="L1258" i="1"/>
  <c r="I1258" i="1" a="1"/>
  <c r="I1258" i="1"/>
  <c r="J1256" i="1" a="1"/>
  <c r="J1256" i="1"/>
  <c r="Q1257" i="1" a="1"/>
  <c r="Q1257" i="1"/>
  <c r="N1255" i="1" a="1"/>
  <c r="N1255" i="1"/>
  <c r="N1254" i="1" a="1"/>
  <c r="N1254" i="1" s="1"/>
  <c r="L1254" i="1" a="1"/>
  <c r="L1254" i="1" s="1"/>
  <c r="J1254" i="1" a="1"/>
  <c r="J1254" i="1"/>
  <c r="M1258" i="1" a="1"/>
  <c r="M1258" i="1" s="1"/>
  <c r="K1258" i="1" a="1"/>
  <c r="K1258" i="1" s="1"/>
  <c r="J1258" i="1" a="1"/>
  <c r="J1258" i="1"/>
  <c r="M1256" i="1" a="1"/>
  <c r="M1256" i="1"/>
  <c r="Q1255" i="1" a="1"/>
  <c r="Q1255" i="1"/>
  <c r="F1254" i="1" a="1"/>
  <c r="F1254" i="1"/>
  <c r="L1256" i="1" a="1"/>
  <c r="L1256" i="1" s="1"/>
  <c r="P1255" i="1" a="1"/>
  <c r="P1255" i="1" s="1"/>
  <c r="Q1254" i="1" a="1"/>
  <c r="Q1254" i="1"/>
  <c r="N1256" i="1" a="1"/>
  <c r="N1256" i="1"/>
  <c r="M1325" i="1" a="1"/>
  <c r="M1325" i="1"/>
  <c r="I1325" i="1" a="1"/>
  <c r="I1325" i="1"/>
  <c r="J1325" i="1" a="1"/>
  <c r="J1325" i="1"/>
  <c r="K1325" i="1" a="1"/>
  <c r="K1325" i="1" s="1"/>
  <c r="L1325" i="1" a="1"/>
  <c r="L1325" i="1" s="1"/>
  <c r="H1325" i="1" a="1"/>
  <c r="H1325" i="1"/>
  <c r="G1325" i="1" a="1"/>
  <c r="G1325" i="1"/>
  <c r="P1324" i="1" a="1"/>
  <c r="P1324" i="1"/>
  <c r="N1324" i="1" a="1"/>
  <c r="N1324" i="1"/>
  <c r="O1324" i="1" a="1"/>
  <c r="O1324" i="1"/>
  <c r="M1324" i="1" a="1"/>
  <c r="M1324" i="1"/>
  <c r="Q1324" i="1" a="1"/>
  <c r="Q1324" i="1" s="1"/>
  <c r="F1325" i="1" a="1"/>
  <c r="F1325" i="1" s="1"/>
  <c r="K1324" i="1" a="1"/>
  <c r="K1324" i="1"/>
  <c r="L1324" i="1" a="1"/>
  <c r="L1324" i="1"/>
  <c r="I1324" i="1" a="1"/>
  <c r="I1324" i="1"/>
  <c r="H1324" i="1" a="1"/>
  <c r="H1324" i="1" s="1"/>
  <c r="J1324" i="1" a="1"/>
  <c r="J1324" i="1" s="1"/>
  <c r="Q1326" i="1" a="1"/>
  <c r="Q1326" i="1" s="1"/>
  <c r="N1326" i="1" a="1"/>
  <c r="N1326" i="1"/>
  <c r="M1326" i="1" a="1"/>
  <c r="M1326" i="1"/>
  <c r="P1326" i="1" a="1"/>
  <c r="P1326" i="1"/>
  <c r="O1326" i="1" a="1"/>
  <c r="O1326" i="1"/>
  <c r="L1326" i="1" a="1"/>
  <c r="L1326" i="1"/>
  <c r="K1326" i="1" a="1"/>
  <c r="K1326" i="1"/>
  <c r="J1326" i="1" a="1"/>
  <c r="J1326" i="1" s="1"/>
  <c r="I1326" i="1" a="1"/>
  <c r="I1326" i="1"/>
  <c r="H1326" i="1" a="1"/>
  <c r="H1326" i="1" s="1"/>
  <c r="G1326" i="1" a="1"/>
  <c r="G1326" i="1" s="1"/>
  <c r="F1326" i="1" a="1"/>
  <c r="F1326" i="1" s="1"/>
  <c r="O1325" i="1" a="1"/>
  <c r="O1325" i="1" s="1"/>
  <c r="N1325" i="1" a="1"/>
  <c r="N1325" i="1"/>
  <c r="Q1325" i="1" a="1"/>
  <c r="Q1325" i="1" s="1"/>
  <c r="P1325" i="1" a="1"/>
  <c r="P1325" i="1" s="1"/>
  <c r="Q1235" i="1" a="1"/>
  <c r="Q1235" i="1"/>
  <c r="O1235" i="1" a="1"/>
  <c r="O1235" i="1" s="1"/>
  <c r="N1235" i="1" a="1"/>
  <c r="N1235" i="1"/>
  <c r="G1236" i="1" a="1"/>
  <c r="G1236" i="1" s="1"/>
  <c r="F1236" i="1" a="1"/>
  <c r="F1236" i="1" s="1"/>
  <c r="M1235" i="1" a="1"/>
  <c r="M1235" i="1" s="1"/>
  <c r="P1235" i="1" a="1"/>
  <c r="P1235" i="1"/>
  <c r="P1253" i="1" a="1"/>
  <c r="P1253" i="1" s="1"/>
  <c r="N1253" i="1" a="1"/>
  <c r="N1253" i="1" s="1"/>
  <c r="M1253" i="1" a="1"/>
  <c r="M1253" i="1"/>
  <c r="O1253" i="1" a="1"/>
  <c r="O1253" i="1" s="1"/>
  <c r="K1253" i="1" a="1"/>
  <c r="K1253" i="1" s="1"/>
  <c r="L1253" i="1" a="1"/>
  <c r="L1253" i="1" s="1"/>
  <c r="J1253" i="1" a="1"/>
  <c r="J1253" i="1" s="1"/>
  <c r="I1253" i="1" a="1"/>
  <c r="I1253" i="1" s="1"/>
  <c r="H1253" i="1" a="1"/>
  <c r="H1253" i="1"/>
  <c r="G1253" i="1" a="1"/>
  <c r="G1253" i="1" s="1"/>
  <c r="F1253" i="1" a="1"/>
  <c r="F1253" i="1"/>
  <c r="Q1252" i="1" a="1"/>
  <c r="Q1252" i="1" s="1"/>
  <c r="O1252" i="1" a="1"/>
  <c r="O1252" i="1" s="1"/>
  <c r="O1250" i="1" a="1"/>
  <c r="O1250" i="1" s="1"/>
  <c r="P1251" i="1" a="1"/>
  <c r="P1251" i="1" s="1"/>
  <c r="Q1251" i="1" a="1"/>
  <c r="Q1251" i="1"/>
  <c r="N1250" i="1" a="1"/>
  <c r="N1250" i="1"/>
  <c r="N1252" i="1" a="1"/>
  <c r="N1252" i="1"/>
  <c r="I1252" i="1" a="1"/>
  <c r="I1252" i="1" s="1"/>
  <c r="H1252" i="1" a="1"/>
  <c r="H1252" i="1" s="1"/>
  <c r="I1251" i="1" a="1"/>
  <c r="I1251" i="1"/>
  <c r="J1251" i="1" a="1"/>
  <c r="J1251" i="1" s="1"/>
  <c r="O1251" i="1" a="1"/>
  <c r="O1251" i="1"/>
  <c r="G1252" i="1" a="1"/>
  <c r="G1252" i="1"/>
  <c r="L1251" i="1" a="1"/>
  <c r="L1251" i="1"/>
  <c r="M1251" i="1" a="1"/>
  <c r="M1251" i="1" s="1"/>
  <c r="Q1250" i="1" a="1"/>
  <c r="Q1250" i="1" s="1"/>
  <c r="P1250" i="1" a="1"/>
  <c r="P1250" i="1" s="1"/>
  <c r="H1251" i="1" a="1"/>
  <c r="H1251" i="1" s="1"/>
  <c r="P1252" i="1" a="1"/>
  <c r="P1252" i="1" s="1"/>
  <c r="M1252" i="1" a="1"/>
  <c r="M1252" i="1"/>
  <c r="L1252" i="1" a="1"/>
  <c r="L1252" i="1"/>
  <c r="K1252" i="1" a="1"/>
  <c r="K1252" i="1"/>
  <c r="J1252" i="1" a="1"/>
  <c r="J1252" i="1" s="1"/>
  <c r="F1252" i="1" a="1"/>
  <c r="F1252" i="1"/>
  <c r="K1251" i="1" a="1"/>
  <c r="K1251" i="1"/>
  <c r="N1251" i="1" a="1"/>
  <c r="N1251" i="1" s="1"/>
  <c r="G1251" i="1" a="1"/>
  <c r="G1251" i="1"/>
  <c r="F1251" i="1" a="1"/>
  <c r="F1251" i="1" s="1"/>
  <c r="I1249" i="1" a="1"/>
  <c r="I1249" i="1"/>
  <c r="F1250" i="1" a="1"/>
  <c r="F1250" i="1" s="1"/>
  <c r="O1249" i="1" a="1"/>
  <c r="O1249" i="1"/>
  <c r="N1249" i="1" a="1"/>
  <c r="N1249" i="1"/>
  <c r="M1249" i="1" a="1"/>
  <c r="M1249" i="1"/>
  <c r="L1249" i="1" a="1"/>
  <c r="L1249" i="1"/>
  <c r="K1249" i="1" a="1"/>
  <c r="K1249" i="1"/>
  <c r="M1250" i="1" a="1"/>
  <c r="M1250" i="1"/>
  <c r="J1249" i="1" a="1"/>
  <c r="J1249" i="1" s="1"/>
  <c r="L1250" i="1" a="1"/>
  <c r="L1250" i="1" s="1"/>
  <c r="K1250" i="1" a="1"/>
  <c r="K1250" i="1"/>
  <c r="J1250" i="1" a="1"/>
  <c r="J1250" i="1" s="1"/>
  <c r="I1250" i="1" a="1"/>
  <c r="I1250" i="1" s="1"/>
  <c r="H1250" i="1" a="1"/>
  <c r="H1250" i="1"/>
  <c r="G1250" i="1" a="1"/>
  <c r="G1250" i="1" s="1"/>
  <c r="Q1249" i="1" a="1"/>
  <c r="Q1249" i="1"/>
  <c r="P1249" i="1" a="1"/>
  <c r="P1249" i="1"/>
  <c r="H1249" i="1" a="1"/>
  <c r="H1249" i="1" s="1"/>
  <c r="G1249" i="1" a="1"/>
  <c r="G1249" i="1" s="1"/>
  <c r="F1249" i="1" a="1"/>
  <c r="F1249" i="1"/>
  <c r="Q1248" i="1" a="1"/>
  <c r="Q1248" i="1"/>
  <c r="P1248" i="1" a="1"/>
  <c r="P1248" i="1"/>
  <c r="O1248" i="1" a="1"/>
  <c r="O1248" i="1" s="1"/>
  <c r="N1248" i="1" a="1"/>
  <c r="N1248" i="1"/>
  <c r="M1248" i="1" a="1"/>
  <c r="M1248" i="1"/>
  <c r="H1247" i="1" a="1"/>
  <c r="H1247" i="1"/>
  <c r="L1248" i="1" a="1"/>
  <c r="L1248" i="1" s="1"/>
  <c r="K1248" i="1" a="1"/>
  <c r="K1248" i="1"/>
  <c r="O1247" i="1" a="1"/>
  <c r="O1247" i="1"/>
  <c r="I1248" i="1" a="1"/>
  <c r="I1248" i="1"/>
  <c r="K1247" i="1" a="1"/>
  <c r="K1247" i="1"/>
  <c r="G1247" i="1" a="1"/>
  <c r="G1247" i="1"/>
  <c r="J1248" i="1" a="1"/>
  <c r="J1248" i="1" s="1"/>
  <c r="H1248" i="1" a="1"/>
  <c r="H1248" i="1" s="1"/>
  <c r="G1248" i="1" a="1"/>
  <c r="G1248" i="1"/>
  <c r="P1247" i="1" a="1"/>
  <c r="P1247" i="1"/>
  <c r="F1248" i="1" a="1"/>
  <c r="F1248" i="1" s="1"/>
  <c r="J1247" i="1" a="1"/>
  <c r="J1247" i="1" s="1"/>
  <c r="N1247" i="1" a="1"/>
  <c r="N1247" i="1" s="1"/>
  <c r="I1247" i="1" a="1"/>
  <c r="I1247" i="1"/>
  <c r="F1247" i="1" a="1"/>
  <c r="F1247" i="1"/>
  <c r="P1246" i="1" a="1"/>
  <c r="P1246" i="1" s="1"/>
  <c r="L1247" i="1" a="1"/>
  <c r="L1247" i="1"/>
  <c r="Q1246" i="1" a="1"/>
  <c r="Q1246" i="1"/>
  <c r="Q1247" i="1" a="1"/>
  <c r="Q1247" i="1"/>
  <c r="M1247" i="1" a="1"/>
  <c r="M1247" i="1" s="1"/>
  <c r="N1246" i="1" a="1"/>
  <c r="N1246" i="1" s="1"/>
  <c r="M1246" i="1" a="1"/>
  <c r="M1246" i="1"/>
  <c r="F1246" i="1" a="1"/>
  <c r="F1246" i="1" s="1"/>
  <c r="P1245" i="1" a="1"/>
  <c r="P1245" i="1" s="1"/>
  <c r="J1245" i="1" a="1"/>
  <c r="J1245" i="1" s="1"/>
  <c r="H1243" i="1" a="1"/>
  <c r="H1243" i="1"/>
  <c r="O1245" i="1" a="1"/>
  <c r="O1245" i="1"/>
  <c r="I1242" i="1" a="1"/>
  <c r="I1242" i="1"/>
  <c r="Q1244" i="1" a="1"/>
  <c r="Q1244" i="1"/>
  <c r="L1246" i="1" a="1"/>
  <c r="L1246" i="1"/>
  <c r="L1241" i="1" a="1"/>
  <c r="L1241" i="1" s="1"/>
  <c r="G1242" i="1" a="1"/>
  <c r="G1242" i="1"/>
  <c r="H1246" i="1" a="1"/>
  <c r="H1246" i="1" s="1"/>
  <c r="M1245" i="1" a="1"/>
  <c r="M1245" i="1"/>
  <c r="I1244" i="1" a="1"/>
  <c r="I1244" i="1"/>
  <c r="O1244" i="1" a="1"/>
  <c r="O1244" i="1" s="1"/>
  <c r="Q1243" i="1" a="1"/>
  <c r="Q1243" i="1"/>
  <c r="L1243" i="1" a="1"/>
  <c r="L1243" i="1"/>
  <c r="I1243" i="1" a="1"/>
  <c r="I1243" i="1" s="1"/>
  <c r="F1242" i="1" a="1"/>
  <c r="F1242" i="1" s="1"/>
  <c r="K1246" i="1" a="1"/>
  <c r="K1246" i="1" s="1"/>
  <c r="L1245" i="1" a="1"/>
  <c r="L1245" i="1" s="1"/>
  <c r="F1243" i="1" a="1"/>
  <c r="F1243" i="1"/>
  <c r="H1242" i="1" a="1"/>
  <c r="H1242" i="1"/>
  <c r="N1241" i="1" a="1"/>
  <c r="N1241" i="1" s="1"/>
  <c r="Q1245" i="1" a="1"/>
  <c r="Q1245" i="1" s="1"/>
  <c r="H1245" i="1" a="1"/>
  <c r="H1245" i="1"/>
  <c r="J1242" i="1" a="1"/>
  <c r="J1242" i="1" s="1"/>
  <c r="K1244" i="1" a="1"/>
  <c r="K1244" i="1"/>
  <c r="J1246" i="1" a="1"/>
  <c r="J1246" i="1"/>
  <c r="Q1241" i="1" a="1"/>
  <c r="Q1241" i="1"/>
  <c r="P1242" i="1" a="1"/>
  <c r="P1242" i="1"/>
  <c r="J1244" i="1" a="1"/>
  <c r="J1244" i="1" s="1"/>
  <c r="P1244" i="1" a="1"/>
  <c r="P1244" i="1" s="1"/>
  <c r="Q1242" i="1" a="1"/>
  <c r="Q1242" i="1"/>
  <c r="O1241" i="1" a="1"/>
  <c r="O1241" i="1" s="1"/>
  <c r="N1244" i="1" a="1"/>
  <c r="N1244" i="1"/>
  <c r="L1244" i="1" a="1"/>
  <c r="L1244" i="1" s="1"/>
  <c r="F1244" i="1" a="1"/>
  <c r="F1244" i="1" s="1"/>
  <c r="M1242" i="1" a="1"/>
  <c r="M1242" i="1" s="1"/>
  <c r="G1246" i="1" a="1"/>
  <c r="G1246" i="1"/>
  <c r="K1245" i="1" a="1"/>
  <c r="K1245" i="1"/>
  <c r="G1245" i="1" a="1"/>
  <c r="G1245" i="1"/>
  <c r="F1245" i="1" a="1"/>
  <c r="F1245" i="1"/>
  <c r="H1244" i="1" a="1"/>
  <c r="H1244" i="1"/>
  <c r="G1244" i="1" a="1"/>
  <c r="G1244" i="1"/>
  <c r="K1242" i="1" a="1"/>
  <c r="K1242" i="1" s="1"/>
  <c r="P1241" i="1" a="1"/>
  <c r="P1241" i="1" s="1"/>
  <c r="J1243" i="1" a="1"/>
  <c r="J1243" i="1" s="1"/>
  <c r="O1242" i="1" a="1"/>
  <c r="O1242" i="1" s="1"/>
  <c r="M1244" i="1" a="1"/>
  <c r="M1244" i="1" s="1"/>
  <c r="P1243" i="1" a="1"/>
  <c r="P1243" i="1"/>
  <c r="L1242" i="1" a="1"/>
  <c r="L1242" i="1"/>
  <c r="N1243" i="1" a="1"/>
  <c r="N1243" i="1"/>
  <c r="M1241" i="1" a="1"/>
  <c r="M1241" i="1" s="1"/>
  <c r="K1243" i="1" a="1"/>
  <c r="K1243" i="1"/>
  <c r="I1246" i="1" a="1"/>
  <c r="I1246" i="1"/>
  <c r="N1242" i="1" a="1"/>
  <c r="N1242" i="1"/>
  <c r="O1243" i="1" a="1"/>
  <c r="O1243" i="1"/>
  <c r="I1245" i="1" a="1"/>
  <c r="I1245" i="1"/>
  <c r="N1245" i="1" a="1"/>
  <c r="N1245" i="1" s="1"/>
  <c r="G1243" i="1" a="1"/>
  <c r="G1243" i="1"/>
  <c r="M1243" i="1" a="1"/>
  <c r="M1243" i="1"/>
  <c r="O1246" i="1" a="1"/>
  <c r="O1246" i="1"/>
  <c r="K1237" i="1" a="1"/>
  <c r="K1237" i="1"/>
  <c r="O1239" i="1" a="1"/>
  <c r="O1239" i="1"/>
  <c r="N1239" i="1" a="1"/>
  <c r="N1239" i="1"/>
  <c r="L1239" i="1" a="1"/>
  <c r="L1239" i="1"/>
  <c r="P1238" i="1" a="1"/>
  <c r="P1238" i="1"/>
  <c r="N1238" i="1" a="1"/>
  <c r="N1238" i="1" s="1"/>
  <c r="I1237" i="1" a="1"/>
  <c r="I1237" i="1"/>
  <c r="N1236" i="1" a="1"/>
  <c r="N1236" i="1" s="1"/>
  <c r="H1238" i="1" a="1"/>
  <c r="H1238" i="1"/>
  <c r="I1239" i="1" a="1"/>
  <c r="I1239" i="1" s="1"/>
  <c r="O1238" i="1" a="1"/>
  <c r="O1238" i="1" s="1"/>
  <c r="L1238" i="1" a="1"/>
  <c r="L1238" i="1"/>
  <c r="F1238" i="1" a="1"/>
  <c r="F1238" i="1" s="1"/>
  <c r="Q1236" i="1" a="1"/>
  <c r="Q1236" i="1"/>
  <c r="J1236" i="1" a="1"/>
  <c r="J1236" i="1" s="1"/>
  <c r="M1236" i="1" a="1"/>
  <c r="M1236" i="1" s="1"/>
  <c r="J1240" i="1" a="1"/>
  <c r="J1240" i="1" s="1"/>
  <c r="H1240" i="1" a="1"/>
  <c r="H1240" i="1" s="1"/>
  <c r="K1239" i="1" a="1"/>
  <c r="K1239" i="1"/>
  <c r="I1238" i="1" a="1"/>
  <c r="I1238" i="1"/>
  <c r="P1237" i="1" a="1"/>
  <c r="P1237" i="1" s="1"/>
  <c r="I1236" i="1" a="1"/>
  <c r="I1236" i="1"/>
  <c r="L1237" i="1" a="1"/>
  <c r="L1237" i="1" s="1"/>
  <c r="J1237" i="1" a="1"/>
  <c r="J1237" i="1"/>
  <c r="O1236" i="1" a="1"/>
  <c r="O1236" i="1" s="1"/>
  <c r="K1238" i="1" a="1"/>
  <c r="K1238" i="1" s="1"/>
  <c r="M1237" i="1" a="1"/>
  <c r="M1237" i="1" s="1"/>
  <c r="H1237" i="1" a="1"/>
  <c r="H1237" i="1"/>
  <c r="Q1237" i="1" a="1"/>
  <c r="Q1237" i="1"/>
  <c r="K1241" i="1" a="1"/>
  <c r="K1241" i="1"/>
  <c r="H1241" i="1" a="1"/>
  <c r="H1241" i="1"/>
  <c r="F1239" i="1" a="1"/>
  <c r="F1239" i="1"/>
  <c r="F1240" i="1" a="1"/>
  <c r="F1240" i="1"/>
  <c r="J1238" i="1" a="1"/>
  <c r="J1238" i="1" s="1"/>
  <c r="N1240" i="1" a="1"/>
  <c r="N1240" i="1" s="1"/>
  <c r="J1241" i="1" a="1"/>
  <c r="J1241" i="1"/>
  <c r="I1241" i="1" a="1"/>
  <c r="I1241" i="1"/>
  <c r="G1241" i="1" a="1"/>
  <c r="G1241" i="1"/>
  <c r="F1241" i="1" a="1"/>
  <c r="F1241" i="1" s="1"/>
  <c r="Q1240" i="1" a="1"/>
  <c r="Q1240" i="1" s="1"/>
  <c r="Q1239" i="1" a="1"/>
  <c r="Q1239" i="1"/>
  <c r="P1240" i="1" a="1"/>
  <c r="P1240" i="1"/>
  <c r="O1240" i="1" a="1"/>
  <c r="O1240" i="1"/>
  <c r="M1240" i="1" a="1"/>
  <c r="M1240" i="1"/>
  <c r="P1236" i="1" a="1"/>
  <c r="P1236" i="1" s="1"/>
  <c r="L1240" i="1" a="1"/>
  <c r="L1240" i="1"/>
  <c r="K1240" i="1" a="1"/>
  <c r="K1240" i="1"/>
  <c r="I1240" i="1" a="1"/>
  <c r="I1240" i="1"/>
  <c r="G1237" i="1" a="1"/>
  <c r="G1237" i="1"/>
  <c r="L1236" i="1" a="1"/>
  <c r="L1236" i="1" s="1"/>
  <c r="O1237" i="1" a="1"/>
  <c r="O1237" i="1"/>
  <c r="F1237" i="1" a="1"/>
  <c r="F1237" i="1"/>
  <c r="G1240" i="1" a="1"/>
  <c r="G1240" i="1" s="1"/>
  <c r="Q1238" i="1" a="1"/>
  <c r="Q1238" i="1"/>
  <c r="N1237" i="1" a="1"/>
  <c r="N1237" i="1" s="1"/>
  <c r="P1239" i="1" a="1"/>
  <c r="P1239" i="1" s="1"/>
  <c r="M1239" i="1" a="1"/>
  <c r="M1239" i="1" s="1"/>
  <c r="H1236" i="1" a="1"/>
  <c r="H1236" i="1" s="1"/>
  <c r="G1239" i="1" a="1"/>
  <c r="G1239" i="1"/>
  <c r="G1238" i="1" a="1"/>
  <c r="G1238" i="1"/>
  <c r="K1236" i="1" a="1"/>
  <c r="K1236" i="1"/>
  <c r="H1239" i="1" a="1"/>
  <c r="H1239" i="1"/>
  <c r="M1238" i="1" a="1"/>
  <c r="M1238" i="1"/>
  <c r="J1239" i="1" a="1"/>
  <c r="J1239" i="1"/>
  <c r="J1166" i="1" a="1"/>
  <c r="J1166" i="1" s="1"/>
  <c r="N1166" i="1" a="1"/>
  <c r="N1166" i="1"/>
  <c r="O1166" i="1" a="1"/>
  <c r="O1166" i="1" s="1"/>
  <c r="M1166" i="1" a="1"/>
  <c r="M1166" i="1"/>
  <c r="K1166" i="1" a="1"/>
  <c r="K1166" i="1"/>
  <c r="P1166" i="1" a="1"/>
  <c r="P1166" i="1" s="1"/>
  <c r="L1166" i="1" a="1"/>
  <c r="L1166" i="1" s="1"/>
  <c r="I1166" i="1" a="1"/>
  <c r="I1166" i="1" s="1"/>
  <c r="G1166" i="1" a="1"/>
  <c r="G1166" i="1" s="1"/>
  <c r="H1166" i="1" a="1"/>
  <c r="H1166" i="1" s="1"/>
  <c r="F1166" i="1" a="1"/>
  <c r="F1166" i="1"/>
  <c r="O1164" i="1" a="1"/>
  <c r="O1164" i="1"/>
  <c r="K1165" i="1" a="1"/>
  <c r="K1165" i="1"/>
  <c r="Q1165" i="1" a="1"/>
  <c r="Q1165" i="1"/>
  <c r="P1165" i="1" a="1"/>
  <c r="P1165" i="1" s="1"/>
  <c r="G1165" i="1" a="1"/>
  <c r="G1165" i="1" s="1"/>
  <c r="F1165" i="1" a="1"/>
  <c r="F1165" i="1" s="1"/>
  <c r="M1165" i="1" a="1"/>
  <c r="M1165" i="1"/>
  <c r="N1164" i="1" a="1"/>
  <c r="N1164" i="1"/>
  <c r="N1165" i="1" a="1"/>
  <c r="N1165" i="1" s="1"/>
  <c r="H1165" i="1" a="1"/>
  <c r="H1165" i="1"/>
  <c r="O1165" i="1" a="1"/>
  <c r="O1165" i="1" s="1"/>
  <c r="L1165" i="1" a="1"/>
  <c r="L1165" i="1" s="1"/>
  <c r="J1165" i="1" a="1"/>
  <c r="J1165" i="1" s="1"/>
  <c r="I1165" i="1" a="1"/>
  <c r="I1165" i="1"/>
  <c r="Q1164" i="1" a="1"/>
  <c r="Q1164" i="1"/>
  <c r="P1164" i="1" a="1"/>
  <c r="P1164" i="1"/>
  <c r="L1164" i="1" a="1"/>
  <c r="L1164" i="1"/>
  <c r="M1164" i="1" a="1"/>
  <c r="M1164" i="1"/>
  <c r="I1164" i="1" a="1"/>
  <c r="I1164" i="1" s="1"/>
  <c r="G1164" i="1" a="1"/>
  <c r="G1164" i="1" s="1"/>
  <c r="Q1163" i="1" a="1"/>
  <c r="Q1163" i="1"/>
  <c r="L1163" i="1" a="1"/>
  <c r="L1163" i="1" s="1"/>
  <c r="M1163" i="1" a="1"/>
  <c r="M1163" i="1"/>
  <c r="K1163" i="1" a="1"/>
  <c r="K1163" i="1"/>
  <c r="H1162" i="1" a="1"/>
  <c r="H1162" i="1"/>
  <c r="F1163" i="1" a="1"/>
  <c r="F1163" i="1" s="1"/>
  <c r="G1162" i="1" a="1"/>
  <c r="G1162" i="1" s="1"/>
  <c r="K1164" i="1" a="1"/>
  <c r="K1164" i="1" s="1"/>
  <c r="O1162" i="1" a="1"/>
  <c r="O1162" i="1" s="1"/>
  <c r="J1164" i="1" a="1"/>
  <c r="J1164" i="1" s="1"/>
  <c r="H1164" i="1" a="1"/>
  <c r="H1164" i="1"/>
  <c r="F1164" i="1" a="1"/>
  <c r="F1164" i="1"/>
  <c r="P1163" i="1" a="1"/>
  <c r="P1163" i="1"/>
  <c r="O1163" i="1" a="1"/>
  <c r="O1163" i="1" s="1"/>
  <c r="N1163" i="1" a="1"/>
  <c r="N1163" i="1" s="1"/>
  <c r="J1163" i="1" a="1"/>
  <c r="J1163" i="1"/>
  <c r="I1163" i="1" a="1"/>
  <c r="I1163" i="1" s="1"/>
  <c r="P1162" i="1" a="1"/>
  <c r="P1162" i="1"/>
  <c r="H1163" i="1" a="1"/>
  <c r="H1163" i="1"/>
  <c r="G1163" i="1" a="1"/>
  <c r="G1163" i="1"/>
  <c r="Q1162" i="1" a="1"/>
  <c r="Q1162" i="1"/>
  <c r="N1162" i="1" a="1"/>
  <c r="N1162" i="1" s="1"/>
  <c r="M1162" i="1" a="1"/>
  <c r="M1162" i="1"/>
  <c r="L1162" i="1" a="1"/>
  <c r="L1162" i="1"/>
  <c r="K1162" i="1" a="1"/>
  <c r="K1162" i="1"/>
  <c r="J1162" i="1" a="1"/>
  <c r="J1162" i="1"/>
  <c r="I1162" i="1" a="1"/>
  <c r="I1162" i="1"/>
  <c r="F1162" i="1" a="1"/>
  <c r="F1162" i="1" s="1"/>
  <c r="O1155" i="1" a="1"/>
  <c r="O1155" i="1" s="1"/>
  <c r="Q1153" i="1" a="1"/>
  <c r="Q1153" i="1"/>
  <c r="H1155" i="1" a="1"/>
  <c r="H1155" i="1"/>
  <c r="F1154" i="1" a="1"/>
  <c r="F1154" i="1"/>
  <c r="M1155" i="1" a="1"/>
  <c r="M1155" i="1"/>
  <c r="L1154" i="1" a="1"/>
  <c r="L1154" i="1"/>
  <c r="J1154" i="1" a="1"/>
  <c r="J1154" i="1"/>
  <c r="F1156" i="1" a="1"/>
  <c r="F1156" i="1"/>
  <c r="O1154" i="1" a="1"/>
  <c r="O1154" i="1" s="1"/>
  <c r="K1154" i="1" a="1"/>
  <c r="K1154" i="1" s="1"/>
  <c r="M1154" i="1" a="1"/>
  <c r="M1154" i="1" s="1"/>
  <c r="O1153" i="1" a="1"/>
  <c r="O1153" i="1" s="1"/>
  <c r="H1154" i="1" a="1"/>
  <c r="H1154" i="1" s="1"/>
  <c r="J1156" i="1" a="1"/>
  <c r="J1156" i="1" s="1"/>
  <c r="I1154" i="1" a="1"/>
  <c r="I1154" i="1"/>
  <c r="P1153" i="1" a="1"/>
  <c r="P1153" i="1" s="1"/>
  <c r="F1155" i="1" a="1"/>
  <c r="F1155" i="1"/>
  <c r="Q1155" i="1" a="1"/>
  <c r="Q1155" i="1"/>
  <c r="Q1154" i="1" a="1"/>
  <c r="Q1154" i="1"/>
  <c r="P1154" i="1" a="1"/>
  <c r="P1154" i="1" s="1"/>
  <c r="H1156" i="1" a="1"/>
  <c r="H1156" i="1" s="1"/>
  <c r="G1156" i="1" a="1"/>
  <c r="G1156" i="1" s="1"/>
  <c r="P1155" i="1" a="1"/>
  <c r="P1155" i="1" s="1"/>
  <c r="N1156" i="1" a="1"/>
  <c r="N1156" i="1"/>
  <c r="P1156" i="1" a="1"/>
  <c r="P1156" i="1"/>
  <c r="O1156" i="1" a="1"/>
  <c r="O1156" i="1" s="1"/>
  <c r="G1155" i="1" a="1"/>
  <c r="G1155" i="1" s="1"/>
  <c r="N1155" i="1" a="1"/>
  <c r="N1155" i="1" s="1"/>
  <c r="M1156" i="1" a="1"/>
  <c r="M1156" i="1"/>
  <c r="L1156" i="1" a="1"/>
  <c r="L1156" i="1"/>
  <c r="I1155" i="1" a="1"/>
  <c r="I1155" i="1" s="1"/>
  <c r="J1155" i="1" a="1"/>
  <c r="J1155" i="1"/>
  <c r="I1156" i="1" a="1"/>
  <c r="I1156" i="1" s="1"/>
  <c r="L1155" i="1" a="1"/>
  <c r="L1155" i="1"/>
  <c r="K1155" i="1" a="1"/>
  <c r="K1155" i="1"/>
  <c r="N1154" i="1" a="1"/>
  <c r="N1154" i="1"/>
  <c r="G1154" i="1" a="1"/>
  <c r="G1154" i="1"/>
  <c r="Q1156" i="1" a="1"/>
  <c r="Q1156" i="1" s="1"/>
  <c r="K1156" i="1" a="1"/>
  <c r="K1156" i="1" s="1"/>
  <c r="K1148" i="1" a="1"/>
  <c r="K1148" i="1"/>
  <c r="F1149" i="1" a="1"/>
  <c r="F1149" i="1"/>
  <c r="H1149" i="1" a="1"/>
  <c r="H1149" i="1" s="1"/>
  <c r="K1149" i="1" a="1"/>
  <c r="K1149" i="1" s="1"/>
  <c r="G1153" i="1" a="1"/>
  <c r="G1153" i="1" s="1"/>
  <c r="I1150" i="1" a="1"/>
  <c r="I1150" i="1" s="1"/>
  <c r="H1148" i="1" a="1"/>
  <c r="H1148" i="1" s="1"/>
  <c r="J1149" i="1" a="1"/>
  <c r="J1149" i="1"/>
  <c r="M1150" i="1" a="1"/>
  <c r="M1150" i="1" s="1"/>
  <c r="F1150" i="1" a="1"/>
  <c r="F1150" i="1"/>
  <c r="I1149" i="1" a="1"/>
  <c r="I1149" i="1"/>
  <c r="M1147" i="1" a="1"/>
  <c r="M1147" i="1"/>
  <c r="L1148" i="1" a="1"/>
  <c r="L1148" i="1"/>
  <c r="M1149" i="1" a="1"/>
  <c r="M1149" i="1"/>
  <c r="O1148" i="1" a="1"/>
  <c r="O1148" i="1"/>
  <c r="Q1147" i="1" a="1"/>
  <c r="Q1147" i="1"/>
  <c r="P1147" i="1" a="1"/>
  <c r="P1147" i="1" s="1"/>
  <c r="J1153" i="1" a="1"/>
  <c r="J1153" i="1"/>
  <c r="Q1149" i="1" a="1"/>
  <c r="Q1149" i="1"/>
  <c r="H1153" i="1" a="1"/>
  <c r="H1153" i="1" s="1"/>
  <c r="J1148" i="1" a="1"/>
  <c r="J1148" i="1" s="1"/>
  <c r="F1153" i="1" a="1"/>
  <c r="F1153" i="1"/>
  <c r="H1150" i="1" a="1"/>
  <c r="H1150" i="1"/>
  <c r="Q1150" i="1" a="1"/>
  <c r="Q1150" i="1"/>
  <c r="G1148" i="1" a="1"/>
  <c r="G1148" i="1"/>
  <c r="L1150" i="1" a="1"/>
  <c r="L1150" i="1"/>
  <c r="P1150" i="1" a="1"/>
  <c r="P1150" i="1"/>
  <c r="L1149" i="1" a="1"/>
  <c r="L1149" i="1" s="1"/>
  <c r="M1148" i="1" a="1"/>
  <c r="M1148" i="1" s="1"/>
  <c r="O1150" i="1" a="1"/>
  <c r="O1150" i="1" s="1"/>
  <c r="G1150" i="1" a="1"/>
  <c r="G1150" i="1" s="1"/>
  <c r="P1149" i="1" a="1"/>
  <c r="P1149" i="1"/>
  <c r="N1149" i="1" a="1"/>
  <c r="N1149" i="1" s="1"/>
  <c r="G1149" i="1" a="1"/>
  <c r="G1149" i="1" s="1"/>
  <c r="F1148" i="1" a="1"/>
  <c r="F1148" i="1"/>
  <c r="O1149" i="1" a="1"/>
  <c r="O1149" i="1" s="1"/>
  <c r="N1147" i="1" a="1"/>
  <c r="N1147" i="1"/>
  <c r="L1147" i="1" a="1"/>
  <c r="L1147" i="1"/>
  <c r="K1147" i="1" a="1"/>
  <c r="K1147" i="1"/>
  <c r="I1148" i="1" a="1"/>
  <c r="I1148" i="1"/>
  <c r="N1153" i="1" a="1"/>
  <c r="N1153" i="1"/>
  <c r="Q1148" i="1" a="1"/>
  <c r="Q1148" i="1"/>
  <c r="M1153" i="1" a="1"/>
  <c r="M1153" i="1"/>
  <c r="N1148" i="1" a="1"/>
  <c r="N1148" i="1" s="1"/>
  <c r="L1153" i="1" a="1"/>
  <c r="L1153" i="1" s="1"/>
  <c r="K1153" i="1" a="1"/>
  <c r="K1153" i="1"/>
  <c r="I1153" i="1" a="1"/>
  <c r="I1153" i="1"/>
  <c r="N1150" i="1" a="1"/>
  <c r="N1150" i="1" s="1"/>
  <c r="P1148" i="1" a="1"/>
  <c r="P1148" i="1" s="1"/>
  <c r="O1147" i="1" a="1"/>
  <c r="O1147" i="1"/>
  <c r="K1150" i="1" a="1"/>
  <c r="K1150" i="1" s="1"/>
  <c r="J1147" i="1" a="1"/>
  <c r="J1147" i="1"/>
  <c r="J1150" i="1" a="1"/>
  <c r="J1150" i="1" s="1"/>
  <c r="J1145" i="1" a="1"/>
  <c r="J1145" i="1"/>
  <c r="O1144" i="1" a="1"/>
  <c r="O1144" i="1"/>
  <c r="G1144" i="1" a="1"/>
  <c r="G1144" i="1"/>
  <c r="I1145" i="1" a="1"/>
  <c r="I1145" i="1" s="1"/>
  <c r="O1146" i="1" a="1"/>
  <c r="O1146" i="1"/>
  <c r="K1144" i="1" a="1"/>
  <c r="K1144" i="1" s="1"/>
  <c r="F1144" i="1" a="1"/>
  <c r="F1144" i="1"/>
  <c r="O1145" i="1" a="1"/>
  <c r="O1145" i="1"/>
  <c r="N1145" i="1" a="1"/>
  <c r="N1145" i="1"/>
  <c r="Q1143" i="1" a="1"/>
  <c r="Q1143" i="1"/>
  <c r="M1144" i="1" a="1"/>
  <c r="M1144" i="1"/>
  <c r="N1143" i="1" a="1"/>
  <c r="N1143" i="1" s="1"/>
  <c r="N1144" i="1" a="1"/>
  <c r="N1144" i="1" s="1"/>
  <c r="K1146" i="1" a="1"/>
  <c r="K1146" i="1"/>
  <c r="G1146" i="1" a="1"/>
  <c r="G1146" i="1" s="1"/>
  <c r="I1146" i="1" a="1"/>
  <c r="I1146" i="1"/>
  <c r="H1144" i="1" a="1"/>
  <c r="H1144" i="1"/>
  <c r="I1143" i="1" a="1"/>
  <c r="I1143" i="1"/>
  <c r="Q1146" i="1" a="1"/>
  <c r="Q1146" i="1"/>
  <c r="L1143" i="1" a="1"/>
  <c r="L1143" i="1" s="1"/>
  <c r="P1146" i="1" a="1"/>
  <c r="P1146" i="1"/>
  <c r="M1146" i="1" a="1"/>
  <c r="M1146" i="1" s="1"/>
  <c r="K1145" i="1" a="1"/>
  <c r="K1145" i="1" s="1"/>
  <c r="L1144" i="1" a="1"/>
  <c r="L1144" i="1" s="1"/>
  <c r="P1143" i="1" a="1"/>
  <c r="P1143" i="1" s="1"/>
  <c r="G1145" i="1" a="1"/>
  <c r="G1145" i="1"/>
  <c r="J1144" i="1" a="1"/>
  <c r="J1144" i="1" s="1"/>
  <c r="Q1144" i="1" a="1"/>
  <c r="Q1144" i="1"/>
  <c r="K1143" i="1" a="1"/>
  <c r="K1143" i="1"/>
  <c r="I1147" i="1" a="1"/>
  <c r="I1147" i="1"/>
  <c r="H1147" i="1" a="1"/>
  <c r="H1147" i="1"/>
  <c r="G1147" i="1" a="1"/>
  <c r="G1147" i="1"/>
  <c r="F1147" i="1" a="1"/>
  <c r="F1147" i="1" s="1"/>
  <c r="H1145" i="1" a="1"/>
  <c r="H1145" i="1" s="1"/>
  <c r="J1146" i="1" a="1"/>
  <c r="J1146" i="1" s="1"/>
  <c r="F1146" i="1" a="1"/>
  <c r="F1146" i="1"/>
  <c r="O1143" i="1" a="1"/>
  <c r="O1143" i="1"/>
  <c r="N1146" i="1" a="1"/>
  <c r="N1146" i="1"/>
  <c r="Q1145" i="1" a="1"/>
  <c r="Q1145" i="1"/>
  <c r="J1143" i="1" a="1"/>
  <c r="J1143" i="1"/>
  <c r="P1145" i="1" a="1"/>
  <c r="P1145" i="1"/>
  <c r="M1143" i="1" a="1"/>
  <c r="M1143" i="1" s="1"/>
  <c r="I1144" i="1" a="1"/>
  <c r="I1144" i="1"/>
  <c r="H1143" i="1" a="1"/>
  <c r="H1143" i="1"/>
  <c r="H1146" i="1" a="1"/>
  <c r="H1146" i="1"/>
  <c r="M1145" i="1" a="1"/>
  <c r="M1145" i="1" s="1"/>
  <c r="F1145" i="1" a="1"/>
  <c r="F1145" i="1"/>
  <c r="L1145" i="1" a="1"/>
  <c r="L1145" i="1" s="1"/>
  <c r="L1146" i="1" a="1"/>
  <c r="L1146" i="1" s="1"/>
  <c r="P1144" i="1" a="1"/>
  <c r="P1144" i="1" s="1"/>
  <c r="P1139" i="1" a="1"/>
  <c r="P1139" i="1"/>
  <c r="J1138" i="1" a="1"/>
  <c r="J1138" i="1"/>
  <c r="O1139" i="1" a="1"/>
  <c r="O1139" i="1"/>
  <c r="L1141" i="1" a="1"/>
  <c r="L1141" i="1"/>
  <c r="J1141" i="1" a="1"/>
  <c r="J1141" i="1"/>
  <c r="G1139" i="1" a="1"/>
  <c r="G1139" i="1"/>
  <c r="O1141" i="1" a="1"/>
  <c r="O1141" i="1" s="1"/>
  <c r="N1141" i="1" a="1"/>
  <c r="N1141" i="1"/>
  <c r="M1141" i="1" a="1"/>
  <c r="M1141" i="1" s="1"/>
  <c r="H1141" i="1" a="1"/>
  <c r="H1141" i="1"/>
  <c r="H1139" i="1" a="1"/>
  <c r="H1139" i="1" s="1"/>
  <c r="L1139" i="1" a="1"/>
  <c r="L1139" i="1" s="1"/>
  <c r="N1140" i="1" a="1"/>
  <c r="N1140" i="1"/>
  <c r="I1138" i="1" a="1"/>
  <c r="I1138" i="1" s="1"/>
  <c r="Q1139" i="1" a="1"/>
  <c r="Q1139" i="1" s="1"/>
  <c r="J1139" i="1" a="1"/>
  <c r="J1139" i="1" s="1"/>
  <c r="H1138" i="1" a="1"/>
  <c r="H1138" i="1" s="1"/>
  <c r="N1138" i="1" a="1"/>
  <c r="N1138" i="1" s="1"/>
  <c r="L1138" i="1" a="1"/>
  <c r="L1138" i="1" s="1"/>
  <c r="I1142" i="1" a="1"/>
  <c r="I1142" i="1" s="1"/>
  <c r="O1140" i="1" a="1"/>
  <c r="O1140" i="1" s="1"/>
  <c r="H1142" i="1" a="1"/>
  <c r="H1142" i="1"/>
  <c r="F1141" i="1" a="1"/>
  <c r="F1141" i="1"/>
  <c r="F1139" i="1" a="1"/>
  <c r="F1139" i="1"/>
  <c r="P1140" i="1" a="1"/>
  <c r="P1140" i="1"/>
  <c r="F1142" i="1" a="1"/>
  <c r="F1142" i="1" s="1"/>
  <c r="I1140" i="1" a="1"/>
  <c r="I1140" i="1" s="1"/>
  <c r="I1139" i="1" a="1"/>
  <c r="I1139" i="1" s="1"/>
  <c r="M1139" i="1" a="1"/>
  <c r="M1139" i="1" s="1"/>
  <c r="Q1140" i="1" a="1"/>
  <c r="Q1140" i="1"/>
  <c r="Q1138" i="1" a="1"/>
  <c r="Q1138" i="1" s="1"/>
  <c r="P1141" i="1" a="1"/>
  <c r="P1141" i="1" s="1"/>
  <c r="G1143" i="1" a="1"/>
  <c r="G1143" i="1" s="1"/>
  <c r="K1142" i="1" a="1"/>
  <c r="K1142" i="1"/>
  <c r="M1140" i="1" a="1"/>
  <c r="M1140" i="1"/>
  <c r="O1138" i="1" a="1"/>
  <c r="O1138" i="1" s="1"/>
  <c r="K1138" i="1" a="1"/>
  <c r="K1138" i="1"/>
  <c r="L1142" i="1" a="1"/>
  <c r="L1142" i="1"/>
  <c r="J1142" i="1" a="1"/>
  <c r="J1142" i="1"/>
  <c r="N1139" i="1" a="1"/>
  <c r="N1139" i="1" s="1"/>
  <c r="I1141" i="1" a="1"/>
  <c r="I1141" i="1"/>
  <c r="F1140" i="1" a="1"/>
  <c r="F1140" i="1"/>
  <c r="G1138" i="1" a="1"/>
  <c r="G1138" i="1" s="1"/>
  <c r="P1138" i="1" a="1"/>
  <c r="P1138" i="1" s="1"/>
  <c r="L1140" i="1" a="1"/>
  <c r="L1140" i="1"/>
  <c r="F1143" i="1" a="1"/>
  <c r="F1143" i="1" s="1"/>
  <c r="Q1142" i="1" a="1"/>
  <c r="Q1142" i="1" s="1"/>
  <c r="H1140" i="1" a="1"/>
  <c r="H1140" i="1" s="1"/>
  <c r="P1142" i="1" a="1"/>
  <c r="P1142" i="1"/>
  <c r="O1142" i="1" a="1"/>
  <c r="O1142" i="1"/>
  <c r="N1142" i="1" a="1"/>
  <c r="N1142" i="1" s="1"/>
  <c r="M1142" i="1" a="1"/>
  <c r="M1142" i="1"/>
  <c r="G1142" i="1" a="1"/>
  <c r="G1142" i="1" s="1"/>
  <c r="G1141" i="1" a="1"/>
  <c r="G1141" i="1" s="1"/>
  <c r="M1138" i="1" a="1"/>
  <c r="M1138" i="1"/>
  <c r="K1139" i="1" a="1"/>
  <c r="K1139" i="1" s="1"/>
  <c r="K1141" i="1" a="1"/>
  <c r="K1141" i="1"/>
  <c r="G1140" i="1" a="1"/>
  <c r="G1140" i="1"/>
  <c r="Q1141" i="1" a="1"/>
  <c r="Q1141" i="1" s="1"/>
  <c r="J1140" i="1" a="1"/>
  <c r="J1140" i="1" s="1"/>
  <c r="K1140" i="1" a="1"/>
  <c r="K1140" i="1"/>
  <c r="F1138" i="1" a="1"/>
  <c r="F1138" i="1" s="1"/>
  <c r="N1179" i="1" a="1"/>
  <c r="N1179" i="1" s="1"/>
  <c r="M1179" i="1" a="1"/>
  <c r="M1179" i="1" s="1"/>
  <c r="G1179" i="1" a="1"/>
  <c r="G1179" i="1"/>
  <c r="K1179" i="1" a="1"/>
  <c r="K1179" i="1" s="1"/>
  <c r="L1179" i="1" a="1"/>
  <c r="L1179" i="1"/>
  <c r="O1179" i="1" a="1"/>
  <c r="O1179" i="1" s="1"/>
  <c r="H1179" i="1" a="1"/>
  <c r="H1179" i="1"/>
  <c r="L1178" i="1" a="1"/>
  <c r="L1178" i="1"/>
  <c r="J1179" i="1" a="1"/>
  <c r="J1179" i="1"/>
  <c r="F1179" i="1" a="1"/>
  <c r="F1179" i="1"/>
  <c r="Q1178" i="1" a="1"/>
  <c r="Q1178" i="1"/>
  <c r="P1178" i="1" a="1"/>
  <c r="P1178" i="1" s="1"/>
  <c r="Q1179" i="1" a="1"/>
  <c r="Q1179" i="1" s="1"/>
  <c r="P1179" i="1" a="1"/>
  <c r="P1179" i="1" s="1"/>
  <c r="M1178" i="1" a="1"/>
  <c r="M1178" i="1" s="1"/>
  <c r="N1178" i="1" a="1"/>
  <c r="N1178" i="1" s="1"/>
  <c r="O1178" i="1" a="1"/>
  <c r="O1178" i="1" s="1"/>
  <c r="I1179" i="1" a="1"/>
  <c r="I1179" i="1" s="1"/>
  <c r="Q1177" i="1" a="1"/>
  <c r="Q1177" i="1"/>
  <c r="K1178" i="1" a="1"/>
  <c r="K1178" i="1" s="1"/>
  <c r="J1178" i="1" a="1"/>
  <c r="J1178" i="1" s="1"/>
  <c r="I1178" i="1" a="1"/>
  <c r="I1178" i="1"/>
  <c r="H1178" i="1" a="1"/>
  <c r="H1178" i="1" s="1"/>
  <c r="G1178" i="1" a="1"/>
  <c r="G1178" i="1"/>
  <c r="P1177" i="1" a="1"/>
  <c r="P1177" i="1"/>
  <c r="F1178" i="1" a="1"/>
  <c r="F1178" i="1"/>
  <c r="O1174" i="1" a="1"/>
  <c r="O1174" i="1"/>
  <c r="N1173" i="1" a="1"/>
  <c r="N1173" i="1" s="1"/>
  <c r="O1177" i="1" a="1"/>
  <c r="O1177" i="1" s="1"/>
  <c r="N1175" i="1" a="1"/>
  <c r="N1175" i="1" s="1"/>
  <c r="H1175" i="1" a="1"/>
  <c r="H1175" i="1" s="1"/>
  <c r="N1177" i="1" a="1"/>
  <c r="N1177" i="1" s="1"/>
  <c r="M1177" i="1" a="1"/>
  <c r="M1177" i="1" s="1"/>
  <c r="H1173" i="1" a="1"/>
  <c r="H1173" i="1" s="1"/>
  <c r="L1177" i="1" a="1"/>
  <c r="L1177" i="1"/>
  <c r="I1176" i="1" a="1"/>
  <c r="I1176" i="1" s="1"/>
  <c r="O1175" i="1" a="1"/>
  <c r="O1175" i="1"/>
  <c r="H1177" i="1" a="1"/>
  <c r="H1177" i="1"/>
  <c r="F1175" i="1" a="1"/>
  <c r="F1175" i="1"/>
  <c r="H1176" i="1" a="1"/>
  <c r="H1176" i="1"/>
  <c r="P1176" i="1" a="1"/>
  <c r="P1176" i="1"/>
  <c r="I1175" i="1" a="1"/>
  <c r="I1175" i="1"/>
  <c r="L1173" i="1" a="1"/>
  <c r="L1173" i="1" s="1"/>
  <c r="K1177" i="1" a="1"/>
  <c r="K1177" i="1" s="1"/>
  <c r="J1177" i="1" a="1"/>
  <c r="J1177" i="1"/>
  <c r="I1177" i="1" a="1"/>
  <c r="I1177" i="1"/>
  <c r="G1176" i="1" a="1"/>
  <c r="G1176" i="1" s="1"/>
  <c r="O1172" i="1" a="1"/>
  <c r="O1172" i="1" s="1"/>
  <c r="G1177" i="1" a="1"/>
  <c r="G1177" i="1"/>
  <c r="K1176" i="1" a="1"/>
  <c r="K1176" i="1"/>
  <c r="F1177" i="1" a="1"/>
  <c r="F1177" i="1"/>
  <c r="Q1176" i="1" a="1"/>
  <c r="Q1176" i="1" s="1"/>
  <c r="J1175" i="1" a="1"/>
  <c r="J1175" i="1" s="1"/>
  <c r="O1176" i="1" a="1"/>
  <c r="O1176" i="1"/>
  <c r="P1175" i="1" a="1"/>
  <c r="P1175" i="1"/>
  <c r="Q1173" i="1" a="1"/>
  <c r="Q1173" i="1"/>
  <c r="L1172" i="1" a="1"/>
  <c r="L1172" i="1"/>
  <c r="N1176" i="1" a="1"/>
  <c r="N1176" i="1"/>
  <c r="L1176" i="1" a="1"/>
  <c r="L1176" i="1" s="1"/>
  <c r="L1175" i="1" a="1"/>
  <c r="L1175" i="1" s="1"/>
  <c r="K1173" i="1" a="1"/>
  <c r="K1173" i="1" s="1"/>
  <c r="M1173" i="1" a="1"/>
  <c r="M1173" i="1" s="1"/>
  <c r="Q1174" i="1" a="1"/>
  <c r="Q1174" i="1" s="1"/>
  <c r="O1173" i="1" a="1"/>
  <c r="O1173" i="1"/>
  <c r="P1174" i="1" a="1"/>
  <c r="P1174" i="1"/>
  <c r="P1173" i="1" a="1"/>
  <c r="P1173" i="1"/>
  <c r="J1173" i="1" a="1"/>
  <c r="J1173" i="1"/>
  <c r="F1174" i="1" a="1"/>
  <c r="F1174" i="1" s="1"/>
  <c r="F1173" i="1" a="1"/>
  <c r="F1173" i="1"/>
  <c r="Q1172" i="1" a="1"/>
  <c r="Q1172" i="1"/>
  <c r="I1173" i="1" a="1"/>
  <c r="I1173" i="1"/>
  <c r="M1176" i="1" a="1"/>
  <c r="M1176" i="1"/>
  <c r="G1175" i="1" a="1"/>
  <c r="G1175" i="1"/>
  <c r="H1174" i="1" a="1"/>
  <c r="H1174" i="1" s="1"/>
  <c r="N1174" i="1" a="1"/>
  <c r="N1174" i="1" s="1"/>
  <c r="J1176" i="1" a="1"/>
  <c r="J1176" i="1" s="1"/>
  <c r="G1173" i="1" a="1"/>
  <c r="G1173" i="1" s="1"/>
  <c r="F1176" i="1" a="1"/>
  <c r="F1176" i="1" s="1"/>
  <c r="M1174" i="1" a="1"/>
  <c r="M1174" i="1"/>
  <c r="K1174" i="1" a="1"/>
  <c r="K1174" i="1" s="1"/>
  <c r="Q1175" i="1" a="1"/>
  <c r="Q1175" i="1" s="1"/>
  <c r="M1172" i="1" a="1"/>
  <c r="M1172" i="1" s="1"/>
  <c r="G1174" i="1" a="1"/>
  <c r="G1174" i="1" s="1"/>
  <c r="K1175" i="1" a="1"/>
  <c r="K1175" i="1" s="1"/>
  <c r="L1174" i="1" a="1"/>
  <c r="L1174" i="1"/>
  <c r="J1174" i="1" a="1"/>
  <c r="J1174" i="1"/>
  <c r="I1174" i="1" a="1"/>
  <c r="I1174" i="1"/>
  <c r="N1172" i="1" a="1"/>
  <c r="N1172" i="1"/>
  <c r="P1172" i="1" a="1"/>
  <c r="P1172" i="1"/>
  <c r="M1175" i="1" a="1"/>
  <c r="M1175" i="1" s="1"/>
  <c r="Q1170" i="1" a="1"/>
  <c r="Q1170" i="1"/>
  <c r="G1168" i="1" a="1"/>
  <c r="G1168" i="1" s="1"/>
  <c r="P1169" i="1" a="1"/>
  <c r="P1169" i="1" s="1"/>
  <c r="N1169" i="1" a="1"/>
  <c r="N1169" i="1"/>
  <c r="M1170" i="1" a="1"/>
  <c r="M1170" i="1" s="1"/>
  <c r="J1170" i="1" a="1"/>
  <c r="J1170" i="1"/>
  <c r="N1168" i="1" a="1"/>
  <c r="N1168" i="1"/>
  <c r="O1168" i="1" a="1"/>
  <c r="O1168" i="1"/>
  <c r="O1170" i="1" a="1"/>
  <c r="O1170" i="1"/>
  <c r="I1170" i="1" a="1"/>
  <c r="I1170" i="1"/>
  <c r="H1170" i="1" a="1"/>
  <c r="H1170" i="1"/>
  <c r="K1169" i="1" a="1"/>
  <c r="K1169" i="1"/>
  <c r="L1168" i="1" a="1"/>
  <c r="L1168" i="1"/>
  <c r="P1168" i="1" a="1"/>
  <c r="P1168" i="1" s="1"/>
  <c r="I1168" i="1" a="1"/>
  <c r="I1168" i="1"/>
  <c r="K1172" i="1" a="1"/>
  <c r="K1172" i="1"/>
  <c r="G1172" i="1" a="1"/>
  <c r="G1172" i="1" s="1"/>
  <c r="J1172" i="1" a="1"/>
  <c r="J1172" i="1"/>
  <c r="F1172" i="1" a="1"/>
  <c r="F1172" i="1"/>
  <c r="Q1168" i="1" a="1"/>
  <c r="Q1168" i="1" s="1"/>
  <c r="F1168" i="1" a="1"/>
  <c r="F1168" i="1"/>
  <c r="I1172" i="1" a="1"/>
  <c r="I1172" i="1" s="1"/>
  <c r="H1172" i="1" a="1"/>
  <c r="H1172" i="1" s="1"/>
  <c r="G1169" i="1" a="1"/>
  <c r="G1169" i="1" s="1"/>
  <c r="Q1171" i="1" a="1"/>
  <c r="Q1171" i="1" s="1"/>
  <c r="P1171" i="1" a="1"/>
  <c r="P1171" i="1"/>
  <c r="O1171" i="1" a="1"/>
  <c r="O1171" i="1" s="1"/>
  <c r="H1169" i="1" a="1"/>
  <c r="H1169" i="1" s="1"/>
  <c r="N1171" i="1" a="1"/>
  <c r="N1171" i="1"/>
  <c r="M1171" i="1" a="1"/>
  <c r="M1171" i="1"/>
  <c r="K1171" i="1" a="1"/>
  <c r="K1171" i="1"/>
  <c r="H1171" i="1" a="1"/>
  <c r="H1171" i="1" s="1"/>
  <c r="G1171" i="1" a="1"/>
  <c r="G1171" i="1"/>
  <c r="K1168" i="1" a="1"/>
  <c r="K1168" i="1"/>
  <c r="M1169" i="1" a="1"/>
  <c r="M1169" i="1"/>
  <c r="J1168" i="1" a="1"/>
  <c r="J1168" i="1" s="1"/>
  <c r="L1169" i="1" a="1"/>
  <c r="L1169" i="1" s="1"/>
  <c r="K1170" i="1" a="1"/>
  <c r="K1170" i="1" s="1"/>
  <c r="Q1169" i="1" a="1"/>
  <c r="Q1169" i="1" s="1"/>
  <c r="O1169" i="1" a="1"/>
  <c r="O1169" i="1" s="1"/>
  <c r="M1168" i="1" a="1"/>
  <c r="M1168" i="1"/>
  <c r="P1167" i="1" a="1"/>
  <c r="P1167" i="1" s="1"/>
  <c r="L1171" i="1" a="1"/>
  <c r="L1171" i="1"/>
  <c r="J1171" i="1" a="1"/>
  <c r="J1171" i="1"/>
  <c r="N1170" i="1" a="1"/>
  <c r="N1170" i="1"/>
  <c r="F1170" i="1" a="1"/>
  <c r="F1170" i="1"/>
  <c r="I1171" i="1" a="1"/>
  <c r="I1171" i="1" s="1"/>
  <c r="F1171" i="1" a="1"/>
  <c r="F1171" i="1"/>
  <c r="L1170" i="1" a="1"/>
  <c r="L1170" i="1" s="1"/>
  <c r="P1170" i="1" a="1"/>
  <c r="P1170" i="1"/>
  <c r="Q1167" i="1" a="1"/>
  <c r="Q1167" i="1"/>
  <c r="H1168" i="1" a="1"/>
  <c r="H1168" i="1"/>
  <c r="G1170" i="1" a="1"/>
  <c r="G1170" i="1"/>
  <c r="I1169" i="1" a="1"/>
  <c r="I1169" i="1"/>
  <c r="F1169" i="1" a="1"/>
  <c r="F1169" i="1"/>
  <c r="J1169" i="1" a="1"/>
  <c r="J1169" i="1" s="1"/>
  <c r="M1167" i="1" a="1"/>
  <c r="M1167" i="1"/>
  <c r="J1167" i="1" a="1"/>
  <c r="J1167" i="1" s="1"/>
  <c r="K1167" i="1" a="1"/>
  <c r="K1167" i="1" s="1"/>
  <c r="H1167" i="1" a="1"/>
  <c r="H1167" i="1" s="1"/>
  <c r="F1167" i="1" a="1"/>
  <c r="F1167" i="1" s="1"/>
  <c r="I1167" i="1" a="1"/>
  <c r="I1167" i="1" s="1"/>
  <c r="G1167" i="1" a="1"/>
  <c r="G1167" i="1"/>
  <c r="Q1166" i="1" a="1"/>
  <c r="Q1166" i="1"/>
  <c r="O1167" i="1" a="1"/>
  <c r="O1167" i="1"/>
  <c r="N1167" i="1" a="1"/>
  <c r="N1167" i="1"/>
  <c r="L1167" i="1" a="1"/>
  <c r="L1167" i="1"/>
  <c r="P1211" i="1" a="1"/>
  <c r="P1211" i="1"/>
  <c r="I1212" i="1" a="1"/>
  <c r="I1212" i="1"/>
  <c r="H1212" i="1" a="1"/>
  <c r="H1212" i="1" s="1"/>
  <c r="G1212" i="1" a="1"/>
  <c r="G1212" i="1" s="1"/>
  <c r="M1210" i="1" a="1"/>
  <c r="M1210" i="1"/>
  <c r="I1210" i="1" a="1"/>
  <c r="I1210" i="1" s="1"/>
  <c r="Q1211" i="1" a="1"/>
  <c r="Q1211" i="1"/>
  <c r="O1211" i="1" a="1"/>
  <c r="O1211" i="1"/>
  <c r="I1211" i="1" a="1"/>
  <c r="I1211" i="1" s="1"/>
  <c r="F1209" i="1" a="1"/>
  <c r="F1209" i="1"/>
  <c r="J1208" i="1" a="1"/>
  <c r="J1208" i="1" s="1"/>
  <c r="I1209" i="1" a="1"/>
  <c r="I1209" i="1" s="1"/>
  <c r="K1208" i="1" a="1"/>
  <c r="K1208" i="1"/>
  <c r="Q1210" i="1" a="1"/>
  <c r="Q1210" i="1"/>
  <c r="P1210" i="1" a="1"/>
  <c r="P1210" i="1"/>
  <c r="K1210" i="1" a="1"/>
  <c r="K1210" i="1"/>
  <c r="O1210" i="1" a="1"/>
  <c r="O1210" i="1" s="1"/>
  <c r="P1212" i="1" a="1"/>
  <c r="P1212" i="1" s="1"/>
  <c r="M1211" i="1" a="1"/>
  <c r="M1211" i="1" s="1"/>
  <c r="F1212" i="1" a="1"/>
  <c r="F1212" i="1" s="1"/>
  <c r="H1208" i="1" a="1"/>
  <c r="H1208" i="1"/>
  <c r="N1211" i="1" a="1"/>
  <c r="N1211" i="1" s="1"/>
  <c r="O1209" i="1" a="1"/>
  <c r="O1209" i="1"/>
  <c r="G1208" i="1" a="1"/>
  <c r="G1208" i="1" s="1"/>
  <c r="N1208" i="1" a="1"/>
  <c r="N1208" i="1"/>
  <c r="I1208" i="1" a="1"/>
  <c r="I1208" i="1"/>
  <c r="L1208" i="1" a="1"/>
  <c r="L1208" i="1"/>
  <c r="M1209" i="1" a="1"/>
  <c r="M1209" i="1"/>
  <c r="F1208" i="1" a="1"/>
  <c r="F1208" i="1"/>
  <c r="O1212" i="1" a="1"/>
  <c r="O1212" i="1"/>
  <c r="N1212" i="1" a="1"/>
  <c r="N1212" i="1" s="1"/>
  <c r="M1212" i="1" a="1"/>
  <c r="M1212" i="1" s="1"/>
  <c r="L1212" i="1" a="1"/>
  <c r="L1212" i="1" s="1"/>
  <c r="K1212" i="1" a="1"/>
  <c r="K1212" i="1" s="1"/>
  <c r="L1211" i="1" a="1"/>
  <c r="L1211" i="1" s="1"/>
  <c r="F1211" i="1" a="1"/>
  <c r="F1211" i="1"/>
  <c r="P1209" i="1" a="1"/>
  <c r="P1209" i="1" s="1"/>
  <c r="G1210" i="1" a="1"/>
  <c r="G1210" i="1" s="1"/>
  <c r="O1208" i="1" a="1"/>
  <c r="O1208" i="1" s="1"/>
  <c r="N1209" i="1" a="1"/>
  <c r="N1209" i="1" s="1"/>
  <c r="J1209" i="1" a="1"/>
  <c r="J1209" i="1"/>
  <c r="K1209" i="1" a="1"/>
  <c r="K1209" i="1"/>
  <c r="H1209" i="1" a="1"/>
  <c r="H1209" i="1" s="1"/>
  <c r="M1208" i="1" a="1"/>
  <c r="M1208" i="1" s="1"/>
  <c r="F1210" i="1" a="1"/>
  <c r="F1210" i="1" s="1"/>
  <c r="J1212" i="1" a="1"/>
  <c r="J1212" i="1"/>
  <c r="H1211" i="1" a="1"/>
  <c r="H1211" i="1"/>
  <c r="Q1209" i="1" a="1"/>
  <c r="Q1209" i="1"/>
  <c r="G1209" i="1" a="1"/>
  <c r="G1209" i="1"/>
  <c r="K1211" i="1" a="1"/>
  <c r="K1211" i="1"/>
  <c r="J1211" i="1" a="1"/>
  <c r="J1211" i="1"/>
  <c r="G1211" i="1" a="1"/>
  <c r="G1211" i="1" s="1"/>
  <c r="N1210" i="1" a="1"/>
  <c r="N1210" i="1" s="1"/>
  <c r="L1210" i="1" a="1"/>
  <c r="L1210" i="1" s="1"/>
  <c r="L1209" i="1" a="1"/>
  <c r="L1209" i="1"/>
  <c r="J1210" i="1" a="1"/>
  <c r="J1210" i="1" s="1"/>
  <c r="H1210" i="1" a="1"/>
  <c r="H1210" i="1"/>
  <c r="P1208" i="1" a="1"/>
  <c r="P1208" i="1"/>
  <c r="Q1208" i="1" a="1"/>
  <c r="Q1208" i="1" s="1"/>
  <c r="L1200" i="1" a="1"/>
  <c r="L1200" i="1" s="1"/>
  <c r="O1201" i="1" a="1"/>
  <c r="O1201" i="1" s="1"/>
  <c r="G1201" i="1" a="1"/>
  <c r="G1201" i="1"/>
  <c r="O1200" i="1" a="1"/>
  <c r="O1200" i="1" s="1"/>
  <c r="I1200" i="1" a="1"/>
  <c r="I1200" i="1" s="1"/>
  <c r="N1202" i="1" a="1"/>
  <c r="N1202" i="1" s="1"/>
  <c r="H1200" i="1" a="1"/>
  <c r="H1200" i="1" s="1"/>
  <c r="I1202" i="1" a="1"/>
  <c r="I1202" i="1"/>
  <c r="K1201" i="1" a="1"/>
  <c r="K1201" i="1" s="1"/>
  <c r="K1202" i="1" a="1"/>
  <c r="K1202" i="1" s="1"/>
  <c r="Q1201" i="1" a="1"/>
  <c r="Q1201" i="1"/>
  <c r="N1200" i="1" a="1"/>
  <c r="N1200" i="1" s="1"/>
  <c r="J1200" i="1" a="1"/>
  <c r="J1200" i="1"/>
  <c r="J1201" i="1" a="1"/>
  <c r="J1201" i="1" s="1"/>
  <c r="I1201" i="1" a="1"/>
  <c r="I1201" i="1" s="1"/>
  <c r="M1200" i="1" a="1"/>
  <c r="M1200" i="1"/>
  <c r="J1202" i="1" a="1"/>
  <c r="J1202" i="1" s="1"/>
  <c r="P1202" i="1" a="1"/>
  <c r="P1202" i="1" s="1"/>
  <c r="H1201" i="1" a="1"/>
  <c r="H1201" i="1" s="1"/>
  <c r="P1200" i="1" a="1"/>
  <c r="P1200" i="1" s="1"/>
  <c r="O1202" i="1" a="1"/>
  <c r="O1202" i="1" s="1"/>
  <c r="F1202" i="1" a="1"/>
  <c r="F1202" i="1" s="1"/>
  <c r="L1201" i="1" a="1"/>
  <c r="L1201" i="1" s="1"/>
  <c r="F1201" i="1" a="1"/>
  <c r="F1201" i="1" s="1"/>
  <c r="M1201" i="1" a="1"/>
  <c r="M1201" i="1"/>
  <c r="Q1202" i="1" a="1"/>
  <c r="Q1202" i="1"/>
  <c r="M1202" i="1" a="1"/>
  <c r="M1202" i="1"/>
  <c r="L1202" i="1" a="1"/>
  <c r="L1202" i="1" s="1"/>
  <c r="H1202" i="1" a="1"/>
  <c r="H1202" i="1"/>
  <c r="K1200" i="1" a="1"/>
  <c r="K1200" i="1" s="1"/>
  <c r="P1201" i="1" a="1"/>
  <c r="P1201" i="1" s="1"/>
  <c r="N1201" i="1" a="1"/>
  <c r="N1201" i="1" s="1"/>
  <c r="Q1200" i="1" a="1"/>
  <c r="Q1200" i="1"/>
  <c r="G1202" i="1" a="1"/>
  <c r="G1202" i="1" s="1"/>
  <c r="M1197" i="1" a="1"/>
  <c r="M1197" i="1" s="1"/>
  <c r="Q1199" i="1" a="1"/>
  <c r="Q1199" i="1" s="1"/>
  <c r="F1199" i="1" a="1"/>
  <c r="F1199" i="1" s="1"/>
  <c r="J1195" i="1" a="1"/>
  <c r="J1195" i="1" s="1"/>
  <c r="F1200" i="1" a="1"/>
  <c r="F1200" i="1" s="1"/>
  <c r="N1195" i="1" a="1"/>
  <c r="N1195" i="1"/>
  <c r="Q1198" i="1" a="1"/>
  <c r="Q1198" i="1"/>
  <c r="J1199" i="1" a="1"/>
  <c r="J1199" i="1" s="1"/>
  <c r="H1196" i="1" a="1"/>
  <c r="H1196" i="1"/>
  <c r="G1197" i="1" a="1"/>
  <c r="G1197" i="1"/>
  <c r="P1196" i="1" a="1"/>
  <c r="P1196" i="1"/>
  <c r="N1198" i="1" a="1"/>
  <c r="N1198" i="1"/>
  <c r="O1199" i="1" a="1"/>
  <c r="O1199" i="1" s="1"/>
  <c r="G1198" i="1" a="1"/>
  <c r="G1198" i="1" s="1"/>
  <c r="N1199" i="1" a="1"/>
  <c r="N1199" i="1" s="1"/>
  <c r="K1199" i="1" a="1"/>
  <c r="K1199" i="1" s="1"/>
  <c r="O1198" i="1" a="1"/>
  <c r="O1198" i="1" s="1"/>
  <c r="Q1197" i="1" a="1"/>
  <c r="Q1197" i="1" s="1"/>
  <c r="L1195" i="1" a="1"/>
  <c r="L1195" i="1" s="1"/>
  <c r="J1197" i="1" a="1"/>
  <c r="J1197" i="1"/>
  <c r="Q1196" i="1" a="1"/>
  <c r="Q1196" i="1"/>
  <c r="I1197" i="1" a="1"/>
  <c r="I1197" i="1" s="1"/>
  <c r="J1196" i="1" a="1"/>
  <c r="J1196" i="1"/>
  <c r="M1195" i="1" a="1"/>
  <c r="M1195" i="1"/>
  <c r="P1195" i="1" a="1"/>
  <c r="P1195" i="1"/>
  <c r="K1196" i="1" a="1"/>
  <c r="K1196" i="1"/>
  <c r="O1195" i="1" a="1"/>
  <c r="O1195" i="1"/>
  <c r="I1195" i="1" a="1"/>
  <c r="I1195" i="1"/>
  <c r="K1198" i="1" a="1"/>
  <c r="K1198" i="1" s="1"/>
  <c r="N1197" i="1" a="1"/>
  <c r="N1197" i="1" s="1"/>
  <c r="P1197" i="1" a="1"/>
  <c r="P1197" i="1"/>
  <c r="K1197" i="1" a="1"/>
  <c r="K1197" i="1"/>
  <c r="M1199" i="1" a="1"/>
  <c r="M1199" i="1"/>
  <c r="Q1195" i="1" a="1"/>
  <c r="Q1195" i="1" s="1"/>
  <c r="L1199" i="1" a="1"/>
  <c r="L1199" i="1" s="1"/>
  <c r="L1198" i="1" a="1"/>
  <c r="L1198" i="1" s="1"/>
  <c r="H1198" i="1" a="1"/>
  <c r="H1198" i="1"/>
  <c r="I1199" i="1" a="1"/>
  <c r="I1199" i="1"/>
  <c r="G1199" i="1" a="1"/>
  <c r="G1199" i="1"/>
  <c r="F1197" i="1" a="1"/>
  <c r="F1197" i="1"/>
  <c r="H1199" i="1" a="1"/>
  <c r="H1199" i="1"/>
  <c r="M1196" i="1" a="1"/>
  <c r="M1196" i="1"/>
  <c r="K1195" i="1" a="1"/>
  <c r="K1195" i="1"/>
  <c r="I1198" i="1" a="1"/>
  <c r="I1198" i="1"/>
  <c r="O1197" i="1" a="1"/>
  <c r="O1197" i="1" s="1"/>
  <c r="P1198" i="1" a="1"/>
  <c r="P1198" i="1" s="1"/>
  <c r="L1197" i="1" a="1"/>
  <c r="L1197" i="1" s="1"/>
  <c r="I1196" i="1" a="1"/>
  <c r="I1196" i="1" s="1"/>
  <c r="F1196" i="1" a="1"/>
  <c r="F1196" i="1"/>
  <c r="F1198" i="1" a="1"/>
  <c r="F1198" i="1" s="1"/>
  <c r="P1199" i="1" a="1"/>
  <c r="P1199" i="1"/>
  <c r="J1198" i="1" a="1"/>
  <c r="J1198" i="1" s="1"/>
  <c r="H1197" i="1" a="1"/>
  <c r="H1197" i="1"/>
  <c r="O1196" i="1" a="1"/>
  <c r="O1196" i="1"/>
  <c r="M1198" i="1" a="1"/>
  <c r="M1198" i="1"/>
  <c r="N1196" i="1" a="1"/>
  <c r="N1196" i="1"/>
  <c r="L1196" i="1" a="1"/>
  <c r="L1196" i="1"/>
  <c r="G1196" i="1" a="1"/>
  <c r="G1196" i="1"/>
  <c r="G1200" i="1" a="1"/>
  <c r="G1200" i="1"/>
  <c r="F1192" i="1" a="1"/>
  <c r="F1192" i="1"/>
  <c r="N1191" i="1" a="1"/>
  <c r="N1191" i="1" s="1"/>
  <c r="O1190" i="1" a="1"/>
  <c r="O1190" i="1" s="1"/>
  <c r="M1191" i="1" a="1"/>
  <c r="M1191" i="1" s="1"/>
  <c r="N1190" i="1" a="1"/>
  <c r="N1190" i="1" s="1"/>
  <c r="J1190" i="1" a="1"/>
  <c r="J1190" i="1" s="1"/>
  <c r="I1191" i="1" a="1"/>
  <c r="I1191" i="1"/>
  <c r="H1195" i="1" a="1"/>
  <c r="H1195" i="1" s="1"/>
  <c r="J1192" i="1" a="1"/>
  <c r="J1192" i="1"/>
  <c r="G1191" i="1" a="1"/>
  <c r="G1191" i="1"/>
  <c r="G1195" i="1" a="1"/>
  <c r="G1195" i="1"/>
  <c r="G1194" i="1" a="1"/>
  <c r="G1194" i="1"/>
  <c r="Q1192" i="1" a="1"/>
  <c r="Q1192" i="1"/>
  <c r="M1192" i="1" a="1"/>
  <c r="M1192" i="1"/>
  <c r="F1195" i="1" a="1"/>
  <c r="F1195" i="1"/>
  <c r="N1194" i="1" a="1"/>
  <c r="N1194" i="1"/>
  <c r="O1191" i="1" a="1"/>
  <c r="O1191" i="1"/>
  <c r="P1192" i="1" a="1"/>
  <c r="P1192" i="1" s="1"/>
  <c r="L1193" i="1" a="1"/>
  <c r="L1193" i="1" s="1"/>
  <c r="H1194" i="1" a="1"/>
  <c r="H1194" i="1" s="1"/>
  <c r="I1193" i="1" a="1"/>
  <c r="I1193" i="1"/>
  <c r="K1190" i="1" a="1"/>
  <c r="K1190" i="1"/>
  <c r="J1194" i="1" a="1"/>
  <c r="J1194" i="1"/>
  <c r="O1193" i="1" a="1"/>
  <c r="O1193" i="1"/>
  <c r="G1190" i="1" a="1"/>
  <c r="G1190" i="1" s="1"/>
  <c r="Q1194" i="1" a="1"/>
  <c r="Q1194" i="1" s="1"/>
  <c r="P1194" i="1" a="1"/>
  <c r="P1194" i="1" s="1"/>
  <c r="N1193" i="1" a="1"/>
  <c r="N1193" i="1" s="1"/>
  <c r="K1193" i="1" a="1"/>
  <c r="K1193" i="1"/>
  <c r="G1193" i="1" a="1"/>
  <c r="G1193" i="1"/>
  <c r="H1191" i="1" a="1"/>
  <c r="H1191" i="1"/>
  <c r="J1191" i="1" a="1"/>
  <c r="J1191" i="1"/>
  <c r="O1194" i="1" a="1"/>
  <c r="O1194" i="1" s="1"/>
  <c r="P1190" i="1" a="1"/>
  <c r="P1190" i="1"/>
  <c r="M1194" i="1" a="1"/>
  <c r="M1194" i="1" s="1"/>
  <c r="L1194" i="1" a="1"/>
  <c r="L1194" i="1"/>
  <c r="F1194" i="1" a="1"/>
  <c r="F1194" i="1" s="1"/>
  <c r="J1193" i="1" a="1"/>
  <c r="J1193" i="1"/>
  <c r="H1192" i="1" a="1"/>
  <c r="H1192" i="1"/>
  <c r="P1191" i="1" a="1"/>
  <c r="P1191" i="1" s="1"/>
  <c r="H1190" i="1" a="1"/>
  <c r="H1190" i="1"/>
  <c r="I1194" i="1" a="1"/>
  <c r="I1194" i="1"/>
  <c r="O1192" i="1" a="1"/>
  <c r="O1192" i="1"/>
  <c r="L1190" i="1" a="1"/>
  <c r="L1190" i="1"/>
  <c r="F1193" i="1" a="1"/>
  <c r="F1193" i="1"/>
  <c r="N1192" i="1" a="1"/>
  <c r="N1192" i="1"/>
  <c r="L1192" i="1" a="1"/>
  <c r="L1192" i="1" s="1"/>
  <c r="K1194" i="1" a="1"/>
  <c r="K1194" i="1" s="1"/>
  <c r="Q1193" i="1" a="1"/>
  <c r="Q1193" i="1"/>
  <c r="I1192" i="1" a="1"/>
  <c r="I1192" i="1" s="1"/>
  <c r="I1190" i="1" a="1"/>
  <c r="I1190" i="1"/>
  <c r="Q1190" i="1" a="1"/>
  <c r="Q1190" i="1" s="1"/>
  <c r="K1191" i="1" a="1"/>
  <c r="K1191" i="1"/>
  <c r="F1191" i="1" a="1"/>
  <c r="F1191" i="1"/>
  <c r="P1193" i="1" a="1"/>
  <c r="P1193" i="1"/>
  <c r="M1193" i="1" a="1"/>
  <c r="M1193" i="1" s="1"/>
  <c r="G1192" i="1" a="1"/>
  <c r="G1192" i="1"/>
  <c r="L1191" i="1" a="1"/>
  <c r="L1191" i="1"/>
  <c r="Q1191" i="1" a="1"/>
  <c r="Q1191" i="1"/>
  <c r="M1190" i="1" a="1"/>
  <c r="M1190" i="1"/>
  <c r="H1193" i="1" a="1"/>
  <c r="H1193" i="1" s="1"/>
  <c r="K1192" i="1" a="1"/>
  <c r="K1192" i="1"/>
  <c r="Q1187" i="1" a="1"/>
  <c r="Q1187" i="1"/>
  <c r="P1187" i="1" a="1"/>
  <c r="P1187" i="1" s="1"/>
  <c r="I1189" i="1" a="1"/>
  <c r="I1189" i="1"/>
  <c r="F1189" i="1" a="1"/>
  <c r="F1189" i="1"/>
  <c r="P1188" i="1" a="1"/>
  <c r="P1188" i="1"/>
  <c r="M1188" i="1" a="1"/>
  <c r="M1188" i="1"/>
  <c r="L1187" i="1" a="1"/>
  <c r="L1187" i="1"/>
  <c r="N1188" i="1" a="1"/>
  <c r="N1188" i="1"/>
  <c r="K1188" i="1" a="1"/>
  <c r="K1188" i="1" s="1"/>
  <c r="F1188" i="1" a="1"/>
  <c r="F1188" i="1"/>
  <c r="H1188" i="1" a="1"/>
  <c r="H1188" i="1"/>
  <c r="G1188" i="1" a="1"/>
  <c r="G1188" i="1"/>
  <c r="F1190" i="1" a="1"/>
  <c r="F1190" i="1" s="1"/>
  <c r="Q1189" i="1" a="1"/>
  <c r="Q1189" i="1"/>
  <c r="M1187" i="1" a="1"/>
  <c r="M1187" i="1" s="1"/>
  <c r="G1189" i="1" a="1"/>
  <c r="G1189" i="1"/>
  <c r="J1189" i="1" a="1"/>
  <c r="J1189" i="1" s="1"/>
  <c r="P1189" i="1" a="1"/>
  <c r="P1189" i="1"/>
  <c r="O1188" i="1" a="1"/>
  <c r="O1188" i="1"/>
  <c r="L1188" i="1" a="1"/>
  <c r="L1188" i="1"/>
  <c r="O1187" i="1" a="1"/>
  <c r="O1187" i="1" s="1"/>
  <c r="N1187" i="1" a="1"/>
  <c r="N1187" i="1" s="1"/>
  <c r="O1189" i="1" a="1"/>
  <c r="O1189" i="1"/>
  <c r="N1189" i="1" a="1"/>
  <c r="N1189" i="1" s="1"/>
  <c r="J1188" i="1" a="1"/>
  <c r="J1188" i="1"/>
  <c r="I1188" i="1" a="1"/>
  <c r="I1188" i="1" s="1"/>
  <c r="M1189" i="1" a="1"/>
  <c r="M1189" i="1" s="1"/>
  <c r="L1189" i="1" a="1"/>
  <c r="L1189" i="1"/>
  <c r="K1189" i="1" a="1"/>
  <c r="K1189" i="1"/>
  <c r="H1189" i="1" a="1"/>
  <c r="H1189" i="1"/>
  <c r="Q1188" i="1" a="1"/>
  <c r="Q1188" i="1"/>
  <c r="L1185" i="1" a="1"/>
  <c r="L1185" i="1" s="1"/>
  <c r="F1185" i="1" a="1"/>
  <c r="F1185" i="1"/>
  <c r="I1187" i="1" a="1"/>
  <c r="I1187" i="1" s="1"/>
  <c r="F1187" i="1" a="1"/>
  <c r="F1187" i="1"/>
  <c r="L1186" i="1" a="1"/>
  <c r="L1186" i="1"/>
  <c r="N1186" i="1" a="1"/>
  <c r="N1186" i="1"/>
  <c r="H1185" i="1" a="1"/>
  <c r="H1185" i="1"/>
  <c r="K1185" i="1" a="1"/>
  <c r="K1185" i="1"/>
  <c r="N1185" i="1" a="1"/>
  <c r="N1185" i="1"/>
  <c r="P1185" i="1" a="1"/>
  <c r="P1185" i="1" s="1"/>
  <c r="O1186" i="1" a="1"/>
  <c r="O1186" i="1" s="1"/>
  <c r="O1185" i="1" a="1"/>
  <c r="O1185" i="1" s="1"/>
  <c r="G1187" i="1" a="1"/>
  <c r="G1187" i="1" s="1"/>
  <c r="F1186" i="1" a="1"/>
  <c r="F1186" i="1"/>
  <c r="G1185" i="1" a="1"/>
  <c r="G1185" i="1"/>
  <c r="K1187" i="1" a="1"/>
  <c r="K1187" i="1" s="1"/>
  <c r="J1187" i="1" a="1"/>
  <c r="J1187" i="1"/>
  <c r="H1187" i="1" a="1"/>
  <c r="H1187" i="1" s="1"/>
  <c r="Q1186" i="1" a="1"/>
  <c r="Q1186" i="1"/>
  <c r="P1186" i="1" a="1"/>
  <c r="P1186" i="1"/>
  <c r="M1186" i="1" a="1"/>
  <c r="M1186" i="1"/>
  <c r="I1185" i="1" a="1"/>
  <c r="I1185" i="1"/>
  <c r="K1186" i="1" a="1"/>
  <c r="K1186" i="1"/>
  <c r="J1185" i="1" a="1"/>
  <c r="J1185" i="1" s="1"/>
  <c r="J1186" i="1" a="1"/>
  <c r="J1186" i="1" s="1"/>
  <c r="I1186" i="1" a="1"/>
  <c r="I1186" i="1"/>
  <c r="H1186" i="1" a="1"/>
  <c r="H1186" i="1" s="1"/>
  <c r="G1186" i="1" a="1"/>
  <c r="G1186" i="1"/>
  <c r="Q1185" i="1" a="1"/>
  <c r="Q1185" i="1" s="1"/>
  <c r="M1185" i="1" a="1"/>
  <c r="M1185" i="1" s="1"/>
  <c r="N1261" i="1" a="1"/>
  <c r="N1261" i="1"/>
  <c r="M1261" i="1" a="1"/>
  <c r="M1261" i="1"/>
  <c r="L1261" i="1" a="1"/>
  <c r="L1261" i="1"/>
  <c r="K1261" i="1" a="1"/>
  <c r="K1261" i="1"/>
  <c r="H1263" i="1" a="1"/>
  <c r="H1263" i="1"/>
  <c r="Q1262" i="1" a="1"/>
  <c r="Q1262" i="1"/>
  <c r="G1263" i="1" a="1"/>
  <c r="G1263" i="1"/>
  <c r="L1262" i="1" a="1"/>
  <c r="L1262" i="1" s="1"/>
  <c r="O1263" i="1" a="1"/>
  <c r="O1263" i="1"/>
  <c r="J1263" i="1" a="1"/>
  <c r="J1263" i="1" s="1"/>
  <c r="F1262" i="1" a="1"/>
  <c r="F1262" i="1"/>
  <c r="N1262" i="1" a="1"/>
  <c r="N1262" i="1" s="1"/>
  <c r="I1262" i="1" a="1"/>
  <c r="I1262" i="1"/>
  <c r="Q1261" i="1" a="1"/>
  <c r="Q1261" i="1"/>
  <c r="O1261" i="1" a="1"/>
  <c r="O1261" i="1" s="1"/>
  <c r="L1263" i="1" a="1"/>
  <c r="L1263" i="1"/>
  <c r="M1262" i="1" a="1"/>
  <c r="M1262" i="1"/>
  <c r="I1263" i="1" a="1"/>
  <c r="I1263" i="1"/>
  <c r="K1263" i="1" a="1"/>
  <c r="K1263" i="1"/>
  <c r="J1262" i="1" a="1"/>
  <c r="J1262" i="1" s="1"/>
  <c r="P1263" i="1" a="1"/>
  <c r="P1263" i="1" s="1"/>
  <c r="M1263" i="1" a="1"/>
  <c r="M1263" i="1" s="1"/>
  <c r="H1262" i="1" a="1"/>
  <c r="H1262" i="1"/>
  <c r="K1262" i="1" a="1"/>
  <c r="K1262" i="1"/>
  <c r="O1262" i="1" a="1"/>
  <c r="O1262" i="1" s="1"/>
  <c r="P1261" i="1" a="1"/>
  <c r="P1261" i="1"/>
  <c r="Q1263" i="1" a="1"/>
  <c r="Q1263" i="1"/>
  <c r="F1263" i="1" a="1"/>
  <c r="F1263" i="1" s="1"/>
  <c r="P1262" i="1" a="1"/>
  <c r="P1262" i="1"/>
  <c r="G1262" i="1" a="1"/>
  <c r="G1262" i="1" s="1"/>
  <c r="N1263" i="1" a="1"/>
  <c r="N1263" i="1"/>
  <c r="N1106" i="1"/>
  <c r="M1106" i="1"/>
  <c r="L1106" i="1"/>
  <c r="K1106" i="1"/>
  <c r="I1106" i="1"/>
  <c r="H1106" i="1"/>
  <c r="G1106" i="1"/>
  <c r="F1106" i="1"/>
  <c r="Q1104" i="1"/>
  <c r="P1104" i="1"/>
  <c r="J1102" i="1"/>
  <c r="I1102" i="1"/>
  <c r="H1102" i="1"/>
  <c r="G1102" i="1"/>
  <c r="P1100" i="1"/>
  <c r="O1100" i="1"/>
  <c r="M1100" i="1"/>
  <c r="K1100" i="1"/>
  <c r="J1100" i="1"/>
  <c r="F1094" i="1"/>
  <c r="M1090" i="1"/>
  <c r="L1090" i="1"/>
  <c r="K1090" i="1"/>
  <c r="I1090" i="1"/>
  <c r="G1090" i="1"/>
  <c r="F1090" i="1"/>
  <c r="Q1089" i="1"/>
  <c r="P1089" i="1"/>
  <c r="O1089" i="1"/>
  <c r="N1089" i="1"/>
  <c r="M1089" i="1"/>
  <c r="L1089" i="1"/>
  <c r="K1089" i="1"/>
  <c r="J1089" i="1"/>
  <c r="I1089" i="1"/>
  <c r="I1087" i="1"/>
  <c r="H1087" i="1"/>
  <c r="G1087" i="1"/>
  <c r="Q1085" i="1"/>
  <c r="O1085" i="1"/>
  <c r="M1085" i="1"/>
  <c r="K1085" i="1"/>
  <c r="J1085" i="1"/>
  <c r="I1085" i="1"/>
  <c r="H1085" i="1"/>
  <c r="G1085" i="1"/>
  <c r="F1085" i="1"/>
  <c r="Q1084" i="1"/>
  <c r="P1084" i="1"/>
  <c r="O1084" i="1"/>
  <c r="N1084" i="1"/>
  <c r="L1084" i="1"/>
  <c r="G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Q1107" i="1" s="1"/>
  <c r="P1081" i="1"/>
  <c r="P1107" i="1" s="1"/>
  <c r="O1081" i="1"/>
  <c r="O1107" i="1" s="1"/>
  <c r="N1081" i="1"/>
  <c r="N1107" i="1" s="1"/>
  <c r="M1081" i="1"/>
  <c r="M1107" i="1" s="1"/>
  <c r="L1081" i="1"/>
  <c r="L1107" i="1" s="1"/>
  <c r="K1081" i="1"/>
  <c r="K1107" i="1" s="1"/>
  <c r="J1081" i="1"/>
  <c r="J1107" i="1" s="1"/>
  <c r="I1081" i="1"/>
  <c r="I1107" i="1" s="1"/>
  <c r="H1081" i="1"/>
  <c r="H1107" i="1" s="1"/>
  <c r="G1081" i="1"/>
  <c r="G1107" i="1" s="1"/>
  <c r="F1081" i="1"/>
  <c r="F1107" i="1" s="1"/>
  <c r="Q1080" i="1"/>
  <c r="Q1106" i="1" s="1"/>
  <c r="P1080" i="1"/>
  <c r="P1106" i="1" s="1"/>
  <c r="O1080" i="1"/>
  <c r="O1106" i="1" s="1"/>
  <c r="N1080" i="1"/>
  <c r="M1080" i="1"/>
  <c r="L1080" i="1"/>
  <c r="K1080" i="1"/>
  <c r="J1080" i="1"/>
  <c r="J1106" i="1" s="1"/>
  <c r="I1080" i="1"/>
  <c r="H1080" i="1"/>
  <c r="G1080" i="1"/>
  <c r="F1080" i="1"/>
  <c r="Q1078" i="1"/>
  <c r="P1078" i="1"/>
  <c r="O1078" i="1"/>
  <c r="O1104" i="1" s="1"/>
  <c r="N1078" i="1"/>
  <c r="N1104" i="1" s="1"/>
  <c r="M1078" i="1"/>
  <c r="M1104" i="1" s="1"/>
  <c r="L1078" i="1"/>
  <c r="L1104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Q1076" i="1"/>
  <c r="Q1102" i="1" s="1"/>
  <c r="P1076" i="1"/>
  <c r="P1102" i="1" s="1"/>
  <c r="O1076" i="1"/>
  <c r="O1102" i="1" s="1"/>
  <c r="N1076" i="1"/>
  <c r="N1102" i="1" s="1"/>
  <c r="M1076" i="1"/>
  <c r="M1102" i="1" s="1"/>
  <c r="L1076" i="1"/>
  <c r="L1102" i="1" s="1"/>
  <c r="K1076" i="1"/>
  <c r="K1102" i="1" s="1"/>
  <c r="J1076" i="1"/>
  <c r="I1076" i="1"/>
  <c r="H1076" i="1"/>
  <c r="G1076" i="1"/>
  <c r="F1076" i="1"/>
  <c r="F1102" i="1" s="1"/>
  <c r="Q1074" i="1"/>
  <c r="Q1100" i="1" s="1"/>
  <c r="P1074" i="1"/>
  <c r="O1074" i="1"/>
  <c r="N1074" i="1"/>
  <c r="N1100" i="1" s="1"/>
  <c r="M1074" i="1"/>
  <c r="L1074" i="1"/>
  <c r="L1100" i="1" s="1"/>
  <c r="K1074" i="1"/>
  <c r="J1074" i="1"/>
  <c r="I1074" i="1"/>
  <c r="I1100" i="1" s="1"/>
  <c r="H1074" i="1"/>
  <c r="H1100" i="1" s="1"/>
  <c r="G1074" i="1"/>
  <c r="G1100" i="1" s="1"/>
  <c r="F1074" i="1"/>
  <c r="F1100" i="1" s="1"/>
  <c r="Q1068" i="1"/>
  <c r="Q1094" i="1" s="1"/>
  <c r="P1068" i="1"/>
  <c r="P1094" i="1" s="1"/>
  <c r="O1068" i="1"/>
  <c r="O1094" i="1" s="1"/>
  <c r="N1068" i="1"/>
  <c r="N1094" i="1" s="1"/>
  <c r="M1068" i="1"/>
  <c r="M1094" i="1" s="1"/>
  <c r="L1068" i="1"/>
  <c r="L1094" i="1" s="1"/>
  <c r="K1068" i="1"/>
  <c r="K1094" i="1" s="1"/>
  <c r="J1068" i="1"/>
  <c r="J1094" i="1" s="1"/>
  <c r="I1068" i="1"/>
  <c r="I1094" i="1" s="1"/>
  <c r="H1068" i="1"/>
  <c r="H1094" i="1" s="1"/>
  <c r="G1068" i="1"/>
  <c r="G1094" i="1" s="1"/>
  <c r="F1068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Q1090" i="1" s="1"/>
  <c r="P1064" i="1"/>
  <c r="P1090" i="1" s="1"/>
  <c r="O1064" i="1"/>
  <c r="O1090" i="1" s="1"/>
  <c r="N1064" i="1"/>
  <c r="N1090" i="1" s="1"/>
  <c r="M1064" i="1"/>
  <c r="L1064" i="1"/>
  <c r="K1064" i="1"/>
  <c r="J1064" i="1"/>
  <c r="J1090" i="1" s="1"/>
  <c r="I1064" i="1"/>
  <c r="H1064" i="1"/>
  <c r="H1090" i="1" s="1"/>
  <c r="G1064" i="1"/>
  <c r="F1064" i="1"/>
  <c r="Q1063" i="1"/>
  <c r="P1063" i="1"/>
  <c r="O1063" i="1"/>
  <c r="N1063" i="1"/>
  <c r="M1063" i="1"/>
  <c r="L1063" i="1"/>
  <c r="K1063" i="1"/>
  <c r="J1063" i="1"/>
  <c r="I1063" i="1"/>
  <c r="H1063" i="1"/>
  <c r="H1089" i="1" s="1"/>
  <c r="G1063" i="1"/>
  <c r="G1089" i="1" s="1"/>
  <c r="F1063" i="1"/>
  <c r="F1089" i="1" s="1"/>
  <c r="Q1061" i="1"/>
  <c r="Q1087" i="1" s="1"/>
  <c r="P1061" i="1"/>
  <c r="P1087" i="1" s="1"/>
  <c r="O1061" i="1"/>
  <c r="O1087" i="1" s="1"/>
  <c r="N1061" i="1"/>
  <c r="N1087" i="1" s="1"/>
  <c r="M1061" i="1"/>
  <c r="M1087" i="1" s="1"/>
  <c r="L1061" i="1"/>
  <c r="L1087" i="1" s="1"/>
  <c r="K1061" i="1"/>
  <c r="K1087" i="1" s="1"/>
  <c r="J1061" i="1"/>
  <c r="J1087" i="1" s="1"/>
  <c r="I1061" i="1"/>
  <c r="H1061" i="1"/>
  <c r="G1061" i="1"/>
  <c r="F1061" i="1"/>
  <c r="F1087" i="1" s="1"/>
  <c r="Q1059" i="1"/>
  <c r="P1059" i="1"/>
  <c r="P1085" i="1" s="1"/>
  <c r="O1059" i="1"/>
  <c r="N1059" i="1"/>
  <c r="N1085" i="1" s="1"/>
  <c r="M1059" i="1"/>
  <c r="L1059" i="1"/>
  <c r="L1085" i="1" s="1"/>
  <c r="K1059" i="1"/>
  <c r="J1059" i="1"/>
  <c r="I1059" i="1"/>
  <c r="H1059" i="1"/>
  <c r="G1059" i="1"/>
  <c r="F1059" i="1"/>
  <c r="Q1058" i="1"/>
  <c r="P1058" i="1"/>
  <c r="O1058" i="1"/>
  <c r="N1058" i="1"/>
  <c r="M1058" i="1"/>
  <c r="M1084" i="1" s="1"/>
  <c r="L1058" i="1"/>
  <c r="K1058" i="1"/>
  <c r="K1084" i="1" s="1"/>
  <c r="J1058" i="1"/>
  <c r="J1084" i="1" s="1"/>
  <c r="I1058" i="1"/>
  <c r="I1084" i="1" s="1"/>
  <c r="H1058" i="1"/>
  <c r="H1084" i="1" s="1"/>
  <c r="G1058" i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P925" i="1"/>
  <c r="P924" i="1" s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P904" i="1"/>
  <c r="P901" i="1" s="1"/>
  <c r="O904" i="1"/>
  <c r="O901" i="1" s="1"/>
  <c r="N904" i="1"/>
  <c r="N901" i="1" s="1"/>
  <c r="M904" i="1"/>
  <c r="L904" i="1"/>
  <c r="K904" i="1"/>
  <c r="J904" i="1"/>
  <c r="I904" i="1"/>
  <c r="I901" i="1" s="1"/>
  <c r="H904" i="1"/>
  <c r="G904" i="1"/>
  <c r="F904" i="1"/>
  <c r="F901" i="1" s="1"/>
  <c r="P903" i="1"/>
  <c r="P902" i="1"/>
  <c r="Q901" i="1"/>
  <c r="M901" i="1"/>
  <c r="L901" i="1"/>
  <c r="K901" i="1"/>
  <c r="J901" i="1"/>
  <c r="H901" i="1"/>
  <c r="G901" i="1"/>
  <c r="P899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P2310" i="1" a="1"/>
  <c r="P2310" i="1" s="1"/>
  <c r="K2310" i="1" a="1"/>
  <c r="K2310" i="1"/>
  <c r="G2312" i="1" a="1"/>
  <c r="G2312" i="1" s="1"/>
  <c r="M2312" i="1" a="1"/>
  <c r="M2312" i="1" s="1"/>
  <c r="H2310" i="1" a="1"/>
  <c r="H2310" i="1"/>
  <c r="N2310" i="1" a="1"/>
  <c r="N2310" i="1" s="1"/>
  <c r="Q2308" i="1" a="1"/>
  <c r="Q2308" i="1" s="1"/>
  <c r="P2312" i="1" a="1"/>
  <c r="P2312" i="1" s="1"/>
  <c r="H2312" i="1" a="1"/>
  <c r="H2312" i="1"/>
  <c r="F2310" i="1" a="1"/>
  <c r="F2310" i="1" s="1"/>
  <c r="N2312" i="1" a="1"/>
  <c r="N2312" i="1" s="1"/>
  <c r="J2310" i="1" a="1"/>
  <c r="J2310" i="1" s="1"/>
  <c r="Q2310" i="1" a="1"/>
  <c r="Q2310" i="1" s="1"/>
  <c r="M2308" i="1" a="1"/>
  <c r="M2308" i="1" s="1"/>
  <c r="L2310" i="1" a="1"/>
  <c r="L2310" i="1" s="1"/>
  <c r="O2312" i="1" a="1"/>
  <c r="O2312" i="1" s="1"/>
  <c r="L2308" i="1" a="1"/>
  <c r="L2308" i="1" s="1"/>
  <c r="Q2312" i="1" a="1"/>
  <c r="Q2312" i="1"/>
  <c r="F2312" i="1" a="1"/>
  <c r="F2312" i="1"/>
  <c r="I2312" i="1" a="1"/>
  <c r="I2312" i="1"/>
  <c r="L2312" i="1" a="1"/>
  <c r="L2312" i="1"/>
  <c r="N2308" i="1" a="1"/>
  <c r="N2308" i="1"/>
  <c r="I2310" i="1" a="1"/>
  <c r="I2310" i="1" s="1"/>
  <c r="O2308" i="1" a="1"/>
  <c r="O2308" i="1" s="1"/>
  <c r="O2310" i="1" a="1"/>
  <c r="O2310" i="1" s="1"/>
  <c r="P2308" i="1" a="1"/>
  <c r="P2308" i="1" s="1"/>
  <c r="J2312" i="1" a="1"/>
  <c r="J2312" i="1" s="1"/>
  <c r="G2310" i="1" a="1"/>
  <c r="G2310" i="1" s="1"/>
  <c r="K2312" i="1" a="1"/>
  <c r="K2312" i="1" s="1"/>
  <c r="M2310" i="1" a="1"/>
  <c r="M2310" i="1" s="1"/>
  <c r="I2306" i="1" a="1"/>
  <c r="I2306" i="1" s="1"/>
  <c r="P2300" i="1" a="1"/>
  <c r="P2300" i="1"/>
  <c r="N2306" i="1" a="1"/>
  <c r="N2306" i="1" s="1"/>
  <c r="M2306" i="1" a="1"/>
  <c r="M2306" i="1"/>
  <c r="H2302" i="1" a="1"/>
  <c r="H2302" i="1"/>
  <c r="P2303" i="1" a="1"/>
  <c r="P2303" i="1"/>
  <c r="K2302" i="1" a="1"/>
  <c r="K2302" i="1" s="1"/>
  <c r="L2304" i="1" a="1"/>
  <c r="L2304" i="1"/>
  <c r="L2306" i="1" a="1"/>
  <c r="L2306" i="1"/>
  <c r="K2306" i="1" a="1"/>
  <c r="K2306" i="1" s="1"/>
  <c r="P2302" i="1" a="1"/>
  <c r="P2302" i="1" s="1"/>
  <c r="M2302" i="1" a="1"/>
  <c r="M2302" i="1" s="1"/>
  <c r="I2303" i="1" a="1"/>
  <c r="I2303" i="1"/>
  <c r="H2306" i="1" a="1"/>
  <c r="H2306" i="1"/>
  <c r="F2306" i="1" a="1"/>
  <c r="F2306" i="1" s="1"/>
  <c r="Q2300" i="1" a="1"/>
  <c r="Q2300" i="1"/>
  <c r="N2300" i="1" a="1"/>
  <c r="N2300" i="1"/>
  <c r="Q2302" i="1" a="1"/>
  <c r="Q2302" i="1"/>
  <c r="G2306" i="1" a="1"/>
  <c r="G2306" i="1"/>
  <c r="O2304" i="1" a="1"/>
  <c r="O2304" i="1"/>
  <c r="J2304" i="1" a="1"/>
  <c r="J2304" i="1"/>
  <c r="O2303" i="1" a="1"/>
  <c r="O2303" i="1"/>
  <c r="H2303" i="1" a="1"/>
  <c r="H2303" i="1" s="1"/>
  <c r="G2303" i="1" a="1"/>
  <c r="G2303" i="1" s="1"/>
  <c r="N2302" i="1" a="1"/>
  <c r="N2302" i="1" s="1"/>
  <c r="L2302" i="1" a="1"/>
  <c r="L2302" i="1"/>
  <c r="F2303" i="1" a="1"/>
  <c r="F2303" i="1" s="1"/>
  <c r="J2302" i="1" a="1"/>
  <c r="J2302" i="1" s="1"/>
  <c r="I2302" i="1" a="1"/>
  <c r="I2302" i="1" s="1"/>
  <c r="K2308" i="1" a="1"/>
  <c r="K2308" i="1" s="1"/>
  <c r="J2308" i="1" a="1"/>
  <c r="J2308" i="1"/>
  <c r="G2302" i="1" a="1"/>
  <c r="G2302" i="1" s="1"/>
  <c r="I2308" i="1" a="1"/>
  <c r="I2308" i="1"/>
  <c r="H2308" i="1" a="1"/>
  <c r="H2308" i="1" s="1"/>
  <c r="G2308" i="1" a="1"/>
  <c r="G2308" i="1"/>
  <c r="F2308" i="1" a="1"/>
  <c r="F2308" i="1"/>
  <c r="N2304" i="1" a="1"/>
  <c r="N2304" i="1"/>
  <c r="O2300" i="1" a="1"/>
  <c r="O2300" i="1" s="1"/>
  <c r="F2302" i="1" a="1"/>
  <c r="F2302" i="1"/>
  <c r="M2304" i="1" a="1"/>
  <c r="M2304" i="1" s="1"/>
  <c r="H2304" i="1" a="1"/>
  <c r="H2304" i="1" s="1"/>
  <c r="Q2303" i="1" a="1"/>
  <c r="Q2303" i="1" s="1"/>
  <c r="L2300" i="1" a="1"/>
  <c r="L2300" i="1" s="1"/>
  <c r="I2304" i="1" a="1"/>
  <c r="I2304" i="1" s="1"/>
  <c r="L2303" i="1" a="1"/>
  <c r="L2303" i="1"/>
  <c r="K2303" i="1" a="1"/>
  <c r="K2303" i="1"/>
  <c r="J2303" i="1" a="1"/>
  <c r="J2303" i="1"/>
  <c r="M2300" i="1" a="1"/>
  <c r="M2300" i="1" s="1"/>
  <c r="Q2304" i="1" a="1"/>
  <c r="Q2304" i="1" s="1"/>
  <c r="P2304" i="1" a="1"/>
  <c r="P2304" i="1"/>
  <c r="K2304" i="1" a="1"/>
  <c r="K2304" i="1"/>
  <c r="N2303" i="1" a="1"/>
  <c r="N2303" i="1"/>
  <c r="M2303" i="1" a="1"/>
  <c r="M2303" i="1" s="1"/>
  <c r="F2304" i="1" a="1"/>
  <c r="F2304" i="1"/>
  <c r="J2306" i="1" a="1"/>
  <c r="J2306" i="1" s="1"/>
  <c r="Q2306" i="1" a="1"/>
  <c r="Q2306" i="1" s="1"/>
  <c r="G2304" i="1" a="1"/>
  <c r="G2304" i="1" s="1"/>
  <c r="O2306" i="1" a="1"/>
  <c r="O2306" i="1" s="1"/>
  <c r="P2306" i="1" a="1"/>
  <c r="P2306" i="1" s="1"/>
  <c r="O2302" i="1" a="1"/>
  <c r="O2302" i="1"/>
  <c r="Q2298" i="1" a="1"/>
  <c r="Q2298" i="1" s="1"/>
  <c r="O2298" i="1" a="1"/>
  <c r="O2298" i="1"/>
  <c r="M2298" i="1" a="1"/>
  <c r="M2298" i="1"/>
  <c r="G2294" i="1" a="1"/>
  <c r="G2294" i="1" s="1"/>
  <c r="L2298" i="1" a="1"/>
  <c r="L2298" i="1" s="1"/>
  <c r="K2298" i="1" a="1"/>
  <c r="K2298" i="1"/>
  <c r="J2298" i="1" a="1"/>
  <c r="J2298" i="1"/>
  <c r="Q2297" i="1" a="1"/>
  <c r="Q2297" i="1" s="1"/>
  <c r="H2297" i="1" a="1"/>
  <c r="H2297" i="1" s="1"/>
  <c r="K2294" i="1" a="1"/>
  <c r="K2294" i="1"/>
  <c r="G2297" i="1" a="1"/>
  <c r="G2297" i="1" s="1"/>
  <c r="N2294" i="1" a="1"/>
  <c r="N2294" i="1" s="1"/>
  <c r="O2294" i="1" a="1"/>
  <c r="O2294" i="1" s="1"/>
  <c r="J2292" i="1" a="1"/>
  <c r="J2292" i="1"/>
  <c r="F2298" i="1" a="1"/>
  <c r="F2298" i="1"/>
  <c r="G2298" i="1" a="1"/>
  <c r="G2298" i="1"/>
  <c r="J2294" i="1" a="1"/>
  <c r="J2294" i="1" s="1"/>
  <c r="P2297" i="1" a="1"/>
  <c r="P2297" i="1"/>
  <c r="O2292" i="1" a="1"/>
  <c r="O2292" i="1"/>
  <c r="I2298" i="1" a="1"/>
  <c r="I2298" i="1"/>
  <c r="M2294" i="1" a="1"/>
  <c r="M2294" i="1"/>
  <c r="O2297" i="1" a="1"/>
  <c r="O2297" i="1"/>
  <c r="M2297" i="1" a="1"/>
  <c r="M2297" i="1"/>
  <c r="F2297" i="1" a="1"/>
  <c r="F2297" i="1"/>
  <c r="Q2292" i="1" a="1"/>
  <c r="Q2292" i="1" s="1"/>
  <c r="H2300" i="1" a="1"/>
  <c r="H2300" i="1"/>
  <c r="H2298" i="1" a="1"/>
  <c r="H2298" i="1" s="1"/>
  <c r="N2297" i="1" a="1"/>
  <c r="N2297" i="1" s="1"/>
  <c r="K2292" i="1" a="1"/>
  <c r="K2292" i="1"/>
  <c r="J2297" i="1" a="1"/>
  <c r="J2297" i="1" s="1"/>
  <c r="Q2294" i="1" a="1"/>
  <c r="Q2294" i="1"/>
  <c r="F2300" i="1" a="1"/>
  <c r="F2300" i="1"/>
  <c r="I2297" i="1" a="1"/>
  <c r="I2297" i="1"/>
  <c r="M2292" i="1" a="1"/>
  <c r="M2292" i="1" s="1"/>
  <c r="P2294" i="1" a="1"/>
  <c r="P2294" i="1" s="1"/>
  <c r="P2292" i="1" a="1"/>
  <c r="P2292" i="1" s="1"/>
  <c r="N2298" i="1" a="1"/>
  <c r="N2298" i="1"/>
  <c r="I2294" i="1" a="1"/>
  <c r="I2294" i="1"/>
  <c r="K2300" i="1" a="1"/>
  <c r="K2300" i="1" s="1"/>
  <c r="J2300" i="1" a="1"/>
  <c r="J2300" i="1"/>
  <c r="N2292" i="1" a="1"/>
  <c r="N2292" i="1"/>
  <c r="I2292" i="1" a="1"/>
  <c r="I2292" i="1" s="1"/>
  <c r="H2294" i="1" a="1"/>
  <c r="H2294" i="1"/>
  <c r="L2294" i="1" a="1"/>
  <c r="L2294" i="1"/>
  <c r="I2300" i="1" a="1"/>
  <c r="I2300" i="1"/>
  <c r="L2292" i="1" a="1"/>
  <c r="L2292" i="1"/>
  <c r="G2300" i="1" a="1"/>
  <c r="G2300" i="1"/>
  <c r="P2298" i="1" a="1"/>
  <c r="P2298" i="1"/>
  <c r="L2297" i="1" a="1"/>
  <c r="L2297" i="1" s="1"/>
  <c r="K2297" i="1" a="1"/>
  <c r="K2297" i="1" s="1"/>
  <c r="F2294" i="1" a="1"/>
  <c r="F2294" i="1" s="1"/>
  <c r="L2282" i="1" a="1"/>
  <c r="L2282" i="1" s="1"/>
  <c r="P2286" i="1" a="1"/>
  <c r="P2286" i="1"/>
  <c r="K2282" i="1" a="1"/>
  <c r="K2282" i="1" s="1"/>
  <c r="K2288" i="1" a="1"/>
  <c r="K2288" i="1" s="1"/>
  <c r="I2288" i="1" a="1"/>
  <c r="I2288" i="1" s="1"/>
  <c r="M2286" i="1" a="1"/>
  <c r="M2286" i="1"/>
  <c r="G2288" i="1" a="1"/>
  <c r="G2288" i="1"/>
  <c r="Q2286" i="1" a="1"/>
  <c r="Q2286" i="1" s="1"/>
  <c r="J2286" i="1" a="1"/>
  <c r="J2286" i="1" s="1"/>
  <c r="J2284" i="1" a="1"/>
  <c r="J2284" i="1" s="1"/>
  <c r="Q2284" i="1" a="1"/>
  <c r="Q2284" i="1" s="1"/>
  <c r="M2284" i="1" a="1"/>
  <c r="M2284" i="1"/>
  <c r="J2288" i="1" a="1"/>
  <c r="J2288" i="1" s="1"/>
  <c r="L2286" i="1" a="1"/>
  <c r="L2286" i="1"/>
  <c r="K2286" i="1" a="1"/>
  <c r="K2286" i="1"/>
  <c r="H2288" i="1" a="1"/>
  <c r="H2288" i="1"/>
  <c r="N2284" i="1" a="1"/>
  <c r="N2284" i="1"/>
  <c r="H2290" i="1" a="1"/>
  <c r="H2290" i="1"/>
  <c r="O2282" i="1" a="1"/>
  <c r="O2282" i="1" s="1"/>
  <c r="P2288" i="1" a="1"/>
  <c r="P2288" i="1"/>
  <c r="G2284" i="1" a="1"/>
  <c r="G2284" i="1"/>
  <c r="H2286" i="1" a="1"/>
  <c r="H2286" i="1"/>
  <c r="L2288" i="1" a="1"/>
  <c r="L2288" i="1"/>
  <c r="G2286" i="1" a="1"/>
  <c r="G2286" i="1"/>
  <c r="F2286" i="1" a="1"/>
  <c r="F2286" i="1"/>
  <c r="O2284" i="1" a="1"/>
  <c r="O2284" i="1"/>
  <c r="M2282" i="1" a="1"/>
  <c r="M2282" i="1" s="1"/>
  <c r="F2284" i="1" a="1"/>
  <c r="F2284" i="1" s="1"/>
  <c r="H2284" i="1" a="1"/>
  <c r="H2284" i="1" s="1"/>
  <c r="O2288" i="1" a="1"/>
  <c r="O2288" i="1" s="1"/>
  <c r="P2282" i="1" a="1"/>
  <c r="P2282" i="1" s="1"/>
  <c r="F2288" i="1" a="1"/>
  <c r="F2288" i="1" s="1"/>
  <c r="H2292" i="1" a="1"/>
  <c r="H2292" i="1" s="1"/>
  <c r="N2290" i="1" a="1"/>
  <c r="N2290" i="1"/>
  <c r="N2282" i="1" a="1"/>
  <c r="N2282" i="1"/>
  <c r="O2290" i="1" a="1"/>
  <c r="O2290" i="1"/>
  <c r="I2286" i="1" a="1"/>
  <c r="I2286" i="1" s="1"/>
  <c r="P2284" i="1" a="1"/>
  <c r="P2284" i="1" s="1"/>
  <c r="M2290" i="1" a="1"/>
  <c r="M2290" i="1" s="1"/>
  <c r="M2288" i="1" a="1"/>
  <c r="M2288" i="1" s="1"/>
  <c r="L2284" i="1" a="1"/>
  <c r="L2284" i="1"/>
  <c r="K2284" i="1" a="1"/>
  <c r="K2284" i="1"/>
  <c r="O2286" i="1" a="1"/>
  <c r="O2286" i="1"/>
  <c r="G2292" i="1" a="1"/>
  <c r="G2292" i="1" s="1"/>
  <c r="F2292" i="1" a="1"/>
  <c r="F2292" i="1"/>
  <c r="J2282" i="1" a="1"/>
  <c r="J2282" i="1"/>
  <c r="L2290" i="1" a="1"/>
  <c r="L2290" i="1" s="1"/>
  <c r="Q2290" i="1" a="1"/>
  <c r="Q2290" i="1"/>
  <c r="I2284" i="1" a="1"/>
  <c r="I2284" i="1"/>
  <c r="K2290" i="1" a="1"/>
  <c r="K2290" i="1"/>
  <c r="N2286" i="1" a="1"/>
  <c r="N2286" i="1" s="1"/>
  <c r="G2290" i="1" a="1"/>
  <c r="G2290" i="1"/>
  <c r="F2290" i="1" a="1"/>
  <c r="F2290" i="1"/>
  <c r="P2290" i="1" a="1"/>
  <c r="P2290" i="1"/>
  <c r="J2290" i="1" a="1"/>
  <c r="J2290" i="1"/>
  <c r="N2288" i="1" a="1"/>
  <c r="N2288" i="1" s="1"/>
  <c r="I2290" i="1" a="1"/>
  <c r="I2290" i="1" s="1"/>
  <c r="Q2288" i="1" a="1"/>
  <c r="Q2288" i="1" s="1"/>
  <c r="Q2282" i="1" a="1"/>
  <c r="Q2282" i="1" s="1"/>
  <c r="O2278" i="1" a="1"/>
  <c r="O2278" i="1" s="1"/>
  <c r="M2277" i="1" a="1"/>
  <c r="M2277" i="1" s="1"/>
  <c r="H2281" i="1" a="1"/>
  <c r="H2281" i="1" s="1"/>
  <c r="P2280" i="1" a="1"/>
  <c r="P2280" i="1"/>
  <c r="Q2277" i="1" a="1"/>
  <c r="Q2277" i="1" s="1"/>
  <c r="I2282" i="1" a="1"/>
  <c r="I2282" i="1" s="1"/>
  <c r="H2282" i="1" a="1"/>
  <c r="H2282" i="1" s="1"/>
  <c r="G2282" i="1" a="1"/>
  <c r="G2282" i="1"/>
  <c r="P2275" i="1" a="1"/>
  <c r="P2275" i="1"/>
  <c r="L2275" i="1" a="1"/>
  <c r="L2275" i="1"/>
  <c r="O2281" i="1" a="1"/>
  <c r="O2281" i="1"/>
  <c r="G2277" i="1" a="1"/>
  <c r="G2277" i="1" s="1"/>
  <c r="F2282" i="1" a="1"/>
  <c r="F2282" i="1" s="1"/>
  <c r="J2278" i="1" a="1"/>
  <c r="J2278" i="1" s="1"/>
  <c r="P2281" i="1" a="1"/>
  <c r="P2281" i="1" s="1"/>
  <c r="K2275" i="1" a="1"/>
  <c r="K2275" i="1" s="1"/>
  <c r="O2275" i="1" a="1"/>
  <c r="O2275" i="1" s="1"/>
  <c r="F2281" i="1" a="1"/>
  <c r="F2281" i="1" s="1"/>
  <c r="M2275" i="1" a="1"/>
  <c r="M2275" i="1" s="1"/>
  <c r="G2278" i="1" a="1"/>
  <c r="G2278" i="1" s="1"/>
  <c r="K2278" i="1" a="1"/>
  <c r="K2278" i="1" s="1"/>
  <c r="Q2281" i="1" a="1"/>
  <c r="Q2281" i="1" s="1"/>
  <c r="K2280" i="1" a="1"/>
  <c r="K2280" i="1"/>
  <c r="M2278" i="1" a="1"/>
  <c r="M2278" i="1"/>
  <c r="N2281" i="1" a="1"/>
  <c r="N2281" i="1"/>
  <c r="M2281" i="1" a="1"/>
  <c r="M2281" i="1"/>
  <c r="L2281" i="1" a="1"/>
  <c r="L2281" i="1" s="1"/>
  <c r="H2280" i="1" a="1"/>
  <c r="H2280" i="1" s="1"/>
  <c r="L2278" i="1" a="1"/>
  <c r="L2278" i="1" s="1"/>
  <c r="I2278" i="1" a="1"/>
  <c r="I2278" i="1" s="1"/>
  <c r="Q2275" i="1" a="1"/>
  <c r="Q2275" i="1" s="1"/>
  <c r="K2281" i="1" a="1"/>
  <c r="K2281" i="1" s="1"/>
  <c r="N2275" i="1" a="1"/>
  <c r="N2275" i="1" s="1"/>
  <c r="I2281" i="1" a="1"/>
  <c r="I2281" i="1" s="1"/>
  <c r="N2280" i="1" a="1"/>
  <c r="N2280" i="1" s="1"/>
  <c r="O2277" i="1" a="1"/>
  <c r="O2277" i="1" s="1"/>
  <c r="L2280" i="1" a="1"/>
  <c r="L2280" i="1" s="1"/>
  <c r="J2280" i="1" a="1"/>
  <c r="J2280" i="1"/>
  <c r="I2280" i="1" a="1"/>
  <c r="I2280" i="1"/>
  <c r="F2277" i="1" a="1"/>
  <c r="F2277" i="1"/>
  <c r="N2278" i="1" a="1"/>
  <c r="N2278" i="1"/>
  <c r="P2278" i="1" a="1"/>
  <c r="P2278" i="1" s="1"/>
  <c r="H2278" i="1" a="1"/>
  <c r="H2278" i="1" s="1"/>
  <c r="P2277" i="1" a="1"/>
  <c r="P2277" i="1" s="1"/>
  <c r="J2275" i="1" a="1"/>
  <c r="J2275" i="1" s="1"/>
  <c r="N2277" i="1" a="1"/>
  <c r="N2277" i="1" s="1"/>
  <c r="F2278" i="1" a="1"/>
  <c r="F2278" i="1" s="1"/>
  <c r="J2281" i="1" a="1"/>
  <c r="J2281" i="1" s="1"/>
  <c r="G2281" i="1" a="1"/>
  <c r="G2281" i="1" s="1"/>
  <c r="L2277" i="1" a="1"/>
  <c r="L2277" i="1" s="1"/>
  <c r="Q2280" i="1" a="1"/>
  <c r="Q2280" i="1" s="1"/>
  <c r="O2280" i="1" a="1"/>
  <c r="O2280" i="1" s="1"/>
  <c r="F2280" i="1" a="1"/>
  <c r="F2280" i="1"/>
  <c r="J2277" i="1" a="1"/>
  <c r="J2277" i="1"/>
  <c r="K2277" i="1" a="1"/>
  <c r="K2277" i="1" s="1"/>
  <c r="H2277" i="1" a="1"/>
  <c r="H2277" i="1"/>
  <c r="G2280" i="1" a="1"/>
  <c r="G2280" i="1"/>
  <c r="I2277" i="1" a="1"/>
  <c r="I2277" i="1" s="1"/>
  <c r="M2280" i="1" a="1"/>
  <c r="M2280" i="1" s="1"/>
  <c r="Q2278" i="1" a="1"/>
  <c r="Q2278" i="1"/>
  <c r="P2271" i="1" a="1"/>
  <c r="P2271" i="1" s="1"/>
  <c r="H2271" i="1" a="1"/>
  <c r="H2271" i="1"/>
  <c r="H2269" i="1" a="1"/>
  <c r="H2269" i="1"/>
  <c r="F2269" i="1" a="1"/>
  <c r="F2269" i="1"/>
  <c r="G2269" i="1" a="1"/>
  <c r="G2269" i="1"/>
  <c r="Q2265" i="1" a="1"/>
  <c r="Q2265" i="1"/>
  <c r="G2267" i="1" a="1"/>
  <c r="G2267" i="1"/>
  <c r="F2267" i="1" a="1"/>
  <c r="F2267" i="1"/>
  <c r="P2265" i="1" a="1"/>
  <c r="P2265" i="1" s="1"/>
  <c r="H2267" i="1" a="1"/>
  <c r="H2267" i="1" s="1"/>
  <c r="F2274" i="1" a="1"/>
  <c r="F2274" i="1"/>
  <c r="I2275" i="1" a="1"/>
  <c r="I2275" i="1" s="1"/>
  <c r="G2275" i="1" a="1"/>
  <c r="G2275" i="1" s="1"/>
  <c r="N2274" i="1" a="1"/>
  <c r="N2274" i="1"/>
  <c r="O2267" i="1" a="1"/>
  <c r="O2267" i="1"/>
  <c r="N2271" i="1" a="1"/>
  <c r="N2271" i="1"/>
  <c r="M2271" i="1" a="1"/>
  <c r="M2271" i="1" s="1"/>
  <c r="J2274" i="1" a="1"/>
  <c r="J2274" i="1"/>
  <c r="M2269" i="1" a="1"/>
  <c r="M2269" i="1"/>
  <c r="Q2267" i="1" a="1"/>
  <c r="Q2267" i="1"/>
  <c r="M2267" i="1" a="1"/>
  <c r="M2267" i="1"/>
  <c r="L2267" i="1" a="1"/>
  <c r="L2267" i="1"/>
  <c r="H2274" i="1" a="1"/>
  <c r="H2274" i="1" s="1"/>
  <c r="J2267" i="1" a="1"/>
  <c r="J2267" i="1" s="1"/>
  <c r="P2269" i="1" a="1"/>
  <c r="P2269" i="1" s="1"/>
  <c r="O2274" i="1" a="1"/>
  <c r="O2274" i="1" s="1"/>
  <c r="L2274" i="1" a="1"/>
  <c r="L2274" i="1" s="1"/>
  <c r="K2267" i="1" a="1"/>
  <c r="K2267" i="1"/>
  <c r="L2271" i="1" a="1"/>
  <c r="L2271" i="1" s="1"/>
  <c r="K2271" i="1" a="1"/>
  <c r="K2271" i="1" s="1"/>
  <c r="J2271" i="1" a="1"/>
  <c r="J2271" i="1" s="1"/>
  <c r="I2271" i="1" a="1"/>
  <c r="I2271" i="1" s="1"/>
  <c r="G2271" i="1" a="1"/>
  <c r="G2271" i="1" s="1"/>
  <c r="F2271" i="1" a="1"/>
  <c r="F2271" i="1" s="1"/>
  <c r="L2269" i="1" a="1"/>
  <c r="L2269" i="1" s="1"/>
  <c r="I2269" i="1" a="1"/>
  <c r="I2269" i="1" s="1"/>
  <c r="K2269" i="1" a="1"/>
  <c r="K2269" i="1" s="1"/>
  <c r="J2269" i="1" a="1"/>
  <c r="J2269" i="1" s="1"/>
  <c r="I2267" i="1" a="1"/>
  <c r="I2267" i="1" s="1"/>
  <c r="Q2271" i="1" a="1"/>
  <c r="Q2271" i="1" s="1"/>
  <c r="H2275" i="1" a="1"/>
  <c r="H2275" i="1" s="1"/>
  <c r="Q2269" i="1" a="1"/>
  <c r="Q2269" i="1"/>
  <c r="F2275" i="1" a="1"/>
  <c r="F2275" i="1" s="1"/>
  <c r="Q2274" i="1" a="1"/>
  <c r="Q2274" i="1"/>
  <c r="N2267" i="1" a="1"/>
  <c r="N2267" i="1" s="1"/>
  <c r="P2274" i="1" a="1"/>
  <c r="P2274" i="1"/>
  <c r="N2269" i="1" a="1"/>
  <c r="N2269" i="1" s="1"/>
  <c r="P2267" i="1" a="1"/>
  <c r="P2267" i="1" s="1"/>
  <c r="O2269" i="1" a="1"/>
  <c r="O2269" i="1" s="1"/>
  <c r="M2274" i="1" a="1"/>
  <c r="M2274" i="1" s="1"/>
  <c r="K2274" i="1" a="1"/>
  <c r="K2274" i="1" s="1"/>
  <c r="O2271" i="1" a="1"/>
  <c r="O2271" i="1" s="1"/>
  <c r="I2274" i="1" a="1"/>
  <c r="I2274" i="1" s="1"/>
  <c r="G2274" i="1" a="1"/>
  <c r="G2274" i="1" s="1"/>
  <c r="M2258" i="1" a="1"/>
  <c r="M2258" i="1" s="1"/>
  <c r="L2265" i="1" a="1"/>
  <c r="L2265" i="1" s="1"/>
  <c r="J2265" i="1" a="1"/>
  <c r="J2265" i="1"/>
  <c r="P2260" i="1" a="1"/>
  <c r="P2260" i="1" s="1"/>
  <c r="I2265" i="1" a="1"/>
  <c r="I2265" i="1" s="1"/>
  <c r="K2263" i="1" a="1"/>
  <c r="K2263" i="1" s="1"/>
  <c r="J2263" i="1" a="1"/>
  <c r="J2263" i="1"/>
  <c r="Q2261" i="1" a="1"/>
  <c r="Q2261" i="1"/>
  <c r="I2258" i="1" a="1"/>
  <c r="I2258" i="1" s="1"/>
  <c r="O2261" i="1" a="1"/>
  <c r="O2261" i="1" s="1"/>
  <c r="G2258" i="1" a="1"/>
  <c r="G2258" i="1" s="1"/>
  <c r="F2258" i="1" a="1"/>
  <c r="F2258" i="1" s="1"/>
  <c r="K2261" i="1" a="1"/>
  <c r="K2261" i="1" s="1"/>
  <c r="H2265" i="1" a="1"/>
  <c r="H2265" i="1" s="1"/>
  <c r="F2261" i="1" a="1"/>
  <c r="F2261" i="1" s="1"/>
  <c r="L2261" i="1" a="1"/>
  <c r="L2261" i="1" s="1"/>
  <c r="I2261" i="1" a="1"/>
  <c r="I2261" i="1" s="1"/>
  <c r="Q2263" i="1" a="1"/>
  <c r="Q2263" i="1"/>
  <c r="G2263" i="1" a="1"/>
  <c r="G2263" i="1" s="1"/>
  <c r="P2261" i="1" a="1"/>
  <c r="P2261" i="1" s="1"/>
  <c r="K2260" i="1" a="1"/>
  <c r="K2260" i="1" s="1"/>
  <c r="N2258" i="1" a="1"/>
  <c r="N2258" i="1" s="1"/>
  <c r="H2261" i="1" a="1"/>
  <c r="H2261" i="1" s="1"/>
  <c r="F2263" i="1" a="1"/>
  <c r="F2263" i="1" s="1"/>
  <c r="M2263" i="1" a="1"/>
  <c r="M2263" i="1" s="1"/>
  <c r="J2260" i="1" a="1"/>
  <c r="J2260" i="1" s="1"/>
  <c r="M2261" i="1" a="1"/>
  <c r="M2261" i="1" s="1"/>
  <c r="Q2258" i="1" a="1"/>
  <c r="Q2258" i="1" s="1"/>
  <c r="Q2256" i="1" a="1"/>
  <c r="Q2256" i="1" s="1"/>
  <c r="N2260" i="1" a="1"/>
  <c r="N2260" i="1" s="1"/>
  <c r="L2260" i="1" a="1"/>
  <c r="L2260" i="1" s="1"/>
  <c r="G2260" i="1" a="1"/>
  <c r="G2260" i="1" s="1"/>
  <c r="I2260" i="1" a="1"/>
  <c r="I2260" i="1"/>
  <c r="O2258" i="1" a="1"/>
  <c r="O2258" i="1"/>
  <c r="N2263" i="1" a="1"/>
  <c r="N2263" i="1"/>
  <c r="G2265" i="1" a="1"/>
  <c r="G2265" i="1"/>
  <c r="O2263" i="1" a="1"/>
  <c r="O2263" i="1"/>
  <c r="H2263" i="1" a="1"/>
  <c r="H2263" i="1"/>
  <c r="N2261" i="1" a="1"/>
  <c r="N2261" i="1" s="1"/>
  <c r="Q2260" i="1" a="1"/>
  <c r="Q2260" i="1" s="1"/>
  <c r="L2258" i="1" a="1"/>
  <c r="L2258" i="1" s="1"/>
  <c r="H2260" i="1" a="1"/>
  <c r="H2260" i="1" s="1"/>
  <c r="K2258" i="1" a="1"/>
  <c r="K2258" i="1" s="1"/>
  <c r="J2261" i="1" a="1"/>
  <c r="J2261" i="1"/>
  <c r="M2260" i="1" a="1"/>
  <c r="M2260" i="1" s="1"/>
  <c r="P2258" i="1" a="1"/>
  <c r="P2258" i="1" s="1"/>
  <c r="H2258" i="1" a="1"/>
  <c r="H2258" i="1" s="1"/>
  <c r="I2263" i="1" a="1"/>
  <c r="I2263" i="1" s="1"/>
  <c r="F2265" i="1" a="1"/>
  <c r="F2265" i="1"/>
  <c r="O2265" i="1" a="1"/>
  <c r="O2265" i="1" s="1"/>
  <c r="P2263" i="1" a="1"/>
  <c r="P2263" i="1" s="1"/>
  <c r="L2263" i="1" a="1"/>
  <c r="L2263" i="1"/>
  <c r="F2260" i="1" a="1"/>
  <c r="F2260" i="1" s="1"/>
  <c r="O2260" i="1" a="1"/>
  <c r="O2260" i="1"/>
  <c r="K2265" i="1" a="1"/>
  <c r="K2265" i="1"/>
  <c r="J2258" i="1" a="1"/>
  <c r="J2258" i="1" s="1"/>
  <c r="G2261" i="1" a="1"/>
  <c r="G2261" i="1" s="1"/>
  <c r="N2265" i="1" a="1"/>
  <c r="N2265" i="1" s="1"/>
  <c r="M2265" i="1" a="1"/>
  <c r="M2265" i="1" s="1"/>
  <c r="G2256" i="1" a="1"/>
  <c r="G2256" i="1" s="1"/>
  <c r="F2250" i="1" a="1"/>
  <c r="F2250" i="1" s="1"/>
  <c r="K2255" i="1" a="1"/>
  <c r="K2255" i="1" s="1"/>
  <c r="Q2255" i="1" a="1"/>
  <c r="Q2255" i="1" s="1"/>
  <c r="O2255" i="1" a="1"/>
  <c r="O2255" i="1" s="1"/>
  <c r="O2252" i="1" a="1"/>
  <c r="O2252" i="1"/>
  <c r="M2252" i="1" a="1"/>
  <c r="M2252" i="1"/>
  <c r="L2252" i="1" a="1"/>
  <c r="L2252" i="1" s="1"/>
  <c r="G2252" i="1" a="1"/>
  <c r="G2252" i="1" s="1"/>
  <c r="O2250" i="1" a="1"/>
  <c r="O2250" i="1"/>
  <c r="K2250" i="1" a="1"/>
  <c r="K2250" i="1" s="1"/>
  <c r="J2250" i="1" a="1"/>
  <c r="J2250" i="1" s="1"/>
  <c r="M2248" i="1" a="1"/>
  <c r="M2248" i="1"/>
  <c r="J2248" i="1" a="1"/>
  <c r="J2248" i="1"/>
  <c r="P2256" i="1" a="1"/>
  <c r="P2256" i="1" s="1"/>
  <c r="O2256" i="1" a="1"/>
  <c r="O2256" i="1" s="1"/>
  <c r="L2248" i="1" a="1"/>
  <c r="L2248" i="1" s="1"/>
  <c r="Q2252" i="1" a="1"/>
  <c r="Q2252" i="1" s="1"/>
  <c r="P2252" i="1" a="1"/>
  <c r="P2252" i="1" s="1"/>
  <c r="M2250" i="1" a="1"/>
  <c r="M2250" i="1"/>
  <c r="N2256" i="1" a="1"/>
  <c r="N2256" i="1"/>
  <c r="J2252" i="1" a="1"/>
  <c r="J2252" i="1" s="1"/>
  <c r="K2248" i="1" a="1"/>
  <c r="K2248" i="1"/>
  <c r="M2256" i="1" a="1"/>
  <c r="M2256" i="1"/>
  <c r="F2255" i="1" a="1"/>
  <c r="F2255" i="1" s="1"/>
  <c r="L2256" i="1" a="1"/>
  <c r="L2256" i="1" s="1"/>
  <c r="G2250" i="1" a="1"/>
  <c r="G2250" i="1" s="1"/>
  <c r="Q2248" i="1" a="1"/>
  <c r="Q2248" i="1"/>
  <c r="G2255" i="1" a="1"/>
  <c r="G2255" i="1" s="1"/>
  <c r="N2252" i="1" a="1"/>
  <c r="N2252" i="1" s="1"/>
  <c r="H2248" i="1" a="1"/>
  <c r="H2248" i="1" s="1"/>
  <c r="N2255" i="1" a="1"/>
  <c r="N2255" i="1" s="1"/>
  <c r="H2252" i="1" a="1"/>
  <c r="H2252" i="1" s="1"/>
  <c r="O2248" i="1" a="1"/>
  <c r="O2248" i="1" s="1"/>
  <c r="I2255" i="1" a="1"/>
  <c r="I2255" i="1" s="1"/>
  <c r="I2248" i="1" a="1"/>
  <c r="I2248" i="1" s="1"/>
  <c r="F2256" i="1" a="1"/>
  <c r="F2256" i="1" s="1"/>
  <c r="L2255" i="1" a="1"/>
  <c r="L2255" i="1"/>
  <c r="J2255" i="1" a="1"/>
  <c r="J2255" i="1" s="1"/>
  <c r="I2252" i="1" a="1"/>
  <c r="I2252" i="1" s="1"/>
  <c r="G2248" i="1" a="1"/>
  <c r="G2248" i="1"/>
  <c r="H2250" i="1" a="1"/>
  <c r="H2250" i="1"/>
  <c r="K2252" i="1" a="1"/>
  <c r="K2252" i="1" s="1"/>
  <c r="I2250" i="1" a="1"/>
  <c r="I2250" i="1" s="1"/>
  <c r="I2256" i="1" a="1"/>
  <c r="I2256" i="1"/>
  <c r="K2256" i="1" a="1"/>
  <c r="K2256" i="1" s="1"/>
  <c r="L2250" i="1" a="1"/>
  <c r="L2250" i="1" s="1"/>
  <c r="P2255" i="1" a="1"/>
  <c r="P2255" i="1" s="1"/>
  <c r="N2248" i="1" a="1"/>
  <c r="N2248" i="1" s="1"/>
  <c r="Q2250" i="1" a="1"/>
  <c r="Q2250" i="1" s="1"/>
  <c r="M2255" i="1" a="1"/>
  <c r="M2255" i="1"/>
  <c r="N2250" i="1" a="1"/>
  <c r="N2250" i="1"/>
  <c r="F2252" i="1" a="1"/>
  <c r="F2252" i="1" s="1"/>
  <c r="P2250" i="1" a="1"/>
  <c r="P2250" i="1" s="1"/>
  <c r="P2248" i="1" a="1"/>
  <c r="P2248" i="1" s="1"/>
  <c r="J2256" i="1" a="1"/>
  <c r="J2256" i="1" s="1"/>
  <c r="H2255" i="1" a="1"/>
  <c r="H2255" i="1" s="1"/>
  <c r="H2256" i="1" a="1"/>
  <c r="H2256" i="1"/>
  <c r="J2241" i="1" a="1"/>
  <c r="J2241" i="1"/>
  <c r="Q2239" i="1" a="1"/>
  <c r="Q2239" i="1" s="1"/>
  <c r="I2239" i="1" a="1"/>
  <c r="I2239" i="1" s="1"/>
  <c r="M2246" i="1" a="1"/>
  <c r="M2246" i="1" s="1"/>
  <c r="I2246" i="1" a="1"/>
  <c r="I2246" i="1" s="1"/>
  <c r="N2244" i="1" a="1"/>
  <c r="N2244" i="1" s="1"/>
  <c r="F2244" i="1" a="1"/>
  <c r="F2244" i="1" s="1"/>
  <c r="O2241" i="1" a="1"/>
  <c r="O2241" i="1" s="1"/>
  <c r="P2242" i="1" a="1"/>
  <c r="P2242" i="1" s="1"/>
  <c r="J2244" i="1" a="1"/>
  <c r="J2244" i="1" s="1"/>
  <c r="N2242" i="1" a="1"/>
  <c r="N2242" i="1" s="1"/>
  <c r="K2242" i="1" a="1"/>
  <c r="K2242" i="1"/>
  <c r="J2242" i="1" a="1"/>
  <c r="J2242" i="1"/>
  <c r="H2242" i="1" a="1"/>
  <c r="H2242" i="1" s="1"/>
  <c r="F2242" i="1" a="1"/>
  <c r="F2242" i="1" s="1"/>
  <c r="O2239" i="1" a="1"/>
  <c r="O2239" i="1" s="1"/>
  <c r="L2241" i="1" a="1"/>
  <c r="L2241" i="1" s="1"/>
  <c r="P2244" i="1" a="1"/>
  <c r="P2244" i="1" s="1"/>
  <c r="M2244" i="1" a="1"/>
  <c r="M2244" i="1" s="1"/>
  <c r="P2241" i="1" a="1"/>
  <c r="P2241" i="1" s="1"/>
  <c r="M2242" i="1" a="1"/>
  <c r="M2242" i="1" s="1"/>
  <c r="K2241" i="1" a="1"/>
  <c r="K2241" i="1" s="1"/>
  <c r="M2241" i="1" a="1"/>
  <c r="M2241" i="1" s="1"/>
  <c r="J2246" i="1" a="1"/>
  <c r="J2246" i="1" s="1"/>
  <c r="Q2244" i="1" a="1"/>
  <c r="Q2244" i="1"/>
  <c r="L2246" i="1" a="1"/>
  <c r="L2246" i="1" s="1"/>
  <c r="H2244" i="1" a="1"/>
  <c r="H2244" i="1"/>
  <c r="I2242" i="1" a="1"/>
  <c r="I2242" i="1"/>
  <c r="I2241" i="1" a="1"/>
  <c r="I2241" i="1" s="1"/>
  <c r="N2239" i="1" a="1"/>
  <c r="N2239" i="1"/>
  <c r="P2239" i="1" a="1"/>
  <c r="P2239" i="1" s="1"/>
  <c r="O2246" i="1" a="1"/>
  <c r="O2246" i="1"/>
  <c r="K2246" i="1" a="1"/>
  <c r="K2246" i="1" s="1"/>
  <c r="G2246" i="1" a="1"/>
  <c r="G2246" i="1" s="1"/>
  <c r="O2244" i="1" a="1"/>
  <c r="O2244" i="1" s="1"/>
  <c r="Q2242" i="1" a="1"/>
  <c r="Q2242" i="1" s="1"/>
  <c r="L2244" i="1" a="1"/>
  <c r="L2244" i="1" s="1"/>
  <c r="K2239" i="1" a="1"/>
  <c r="K2239" i="1" s="1"/>
  <c r="L2242" i="1" a="1"/>
  <c r="L2242" i="1" s="1"/>
  <c r="I2244" i="1" a="1"/>
  <c r="I2244" i="1" s="1"/>
  <c r="J2239" i="1" a="1"/>
  <c r="J2239" i="1"/>
  <c r="F2248" i="1" a="1"/>
  <c r="F2248" i="1" s="1"/>
  <c r="F2241" i="1" a="1"/>
  <c r="F2241" i="1" s="1"/>
  <c r="H2241" i="1" a="1"/>
  <c r="H2241" i="1" s="1"/>
  <c r="Q2246" i="1" a="1"/>
  <c r="Q2246" i="1"/>
  <c r="F2246" i="1" a="1"/>
  <c r="F2246" i="1"/>
  <c r="Q2241" i="1" a="1"/>
  <c r="Q2241" i="1" s="1"/>
  <c r="M2239" i="1" a="1"/>
  <c r="M2239" i="1" s="1"/>
  <c r="H2246" i="1" a="1"/>
  <c r="H2246" i="1" s="1"/>
  <c r="G2241" i="1" a="1"/>
  <c r="G2241" i="1" s="1"/>
  <c r="L2239" i="1" a="1"/>
  <c r="L2239" i="1" s="1"/>
  <c r="O2242" i="1" a="1"/>
  <c r="O2242" i="1" s="1"/>
  <c r="N2241" i="1" a="1"/>
  <c r="N2241" i="1"/>
  <c r="K2244" i="1" a="1"/>
  <c r="K2244" i="1" s="1"/>
  <c r="P2246" i="1" a="1"/>
  <c r="P2246" i="1"/>
  <c r="H2239" i="1" a="1"/>
  <c r="H2239" i="1"/>
  <c r="G2244" i="1" a="1"/>
  <c r="G2244" i="1"/>
  <c r="G2242" i="1" a="1"/>
  <c r="G2242" i="1" s="1"/>
  <c r="N2246" i="1" a="1"/>
  <c r="N2246" i="1" s="1"/>
  <c r="N2236" i="1" a="1"/>
  <c r="N2236" i="1" s="1"/>
  <c r="M2236" i="1" a="1"/>
  <c r="M2236" i="1" s="1"/>
  <c r="J2236" i="1" a="1"/>
  <c r="J2236" i="1"/>
  <c r="I2236" i="1" a="1"/>
  <c r="I2236" i="1" s="1"/>
  <c r="H2236" i="1" a="1"/>
  <c r="H2236" i="1" s="1"/>
  <c r="G2236" i="1" a="1"/>
  <c r="G2236" i="1" s="1"/>
  <c r="F2236" i="1" a="1"/>
  <c r="F2236" i="1" s="1"/>
  <c r="G2239" i="1" a="1"/>
  <c r="G2239" i="1" s="1"/>
  <c r="F2239" i="1" a="1"/>
  <c r="F2239" i="1"/>
  <c r="J2237" i="1" a="1"/>
  <c r="J2237" i="1" s="1"/>
  <c r="Q2237" i="1" a="1"/>
  <c r="Q2237" i="1" s="1"/>
  <c r="P2237" i="1" a="1"/>
  <c r="P2237" i="1"/>
  <c r="O2237" i="1" a="1"/>
  <c r="O2237" i="1" s="1"/>
  <c r="N2237" i="1" a="1"/>
  <c r="N2237" i="1" s="1"/>
  <c r="M2237" i="1" a="1"/>
  <c r="M2237" i="1"/>
  <c r="L2236" i="1" a="1"/>
  <c r="L2236" i="1"/>
  <c r="L2237" i="1" a="1"/>
  <c r="L2237" i="1"/>
  <c r="K2237" i="1" a="1"/>
  <c r="K2237" i="1"/>
  <c r="I2237" i="1" a="1"/>
  <c r="I2237" i="1" s="1"/>
  <c r="H2237" i="1" a="1"/>
  <c r="H2237" i="1" s="1"/>
  <c r="G2237" i="1" a="1"/>
  <c r="G2237" i="1" s="1"/>
  <c r="Q2236" i="1" a="1"/>
  <c r="Q2236" i="1" s="1"/>
  <c r="K2236" i="1" a="1"/>
  <c r="K2236" i="1" s="1"/>
  <c r="F2237" i="1" a="1"/>
  <c r="F2237" i="1" s="1"/>
  <c r="P2236" i="1" a="1"/>
  <c r="P2236" i="1"/>
  <c r="O2236" i="1" a="1"/>
  <c r="O2236" i="1" s="1"/>
  <c r="O1898" i="1" a="1"/>
  <c r="O1898" i="1"/>
  <c r="O1902" i="1" a="1"/>
  <c r="O1902" i="1" s="1"/>
  <c r="P1900" i="1" a="1"/>
  <c r="P1900" i="1"/>
  <c r="I1902" i="1" a="1"/>
  <c r="I1902" i="1"/>
  <c r="I1900" i="1" a="1"/>
  <c r="I1900" i="1"/>
  <c r="L1900" i="1" a="1"/>
  <c r="L1900" i="1" s="1"/>
  <c r="L1902" i="1" a="1"/>
  <c r="L1902" i="1"/>
  <c r="F1900" i="1" a="1"/>
  <c r="F1900" i="1" s="1"/>
  <c r="G1900" i="1" a="1"/>
  <c r="G1900" i="1" s="1"/>
  <c r="H1900" i="1" a="1"/>
  <c r="H1900" i="1" s="1"/>
  <c r="J1902" i="1" a="1"/>
  <c r="J1902" i="1" s="1"/>
  <c r="N1902" i="1" a="1"/>
  <c r="N1902" i="1" s="1"/>
  <c r="N1900" i="1" a="1"/>
  <c r="N1900" i="1" s="1"/>
  <c r="P1898" i="1" a="1"/>
  <c r="P1898" i="1" s="1"/>
  <c r="F1902" i="1" a="1"/>
  <c r="F1902" i="1" s="1"/>
  <c r="G1902" i="1" a="1"/>
  <c r="G1902" i="1"/>
  <c r="J1900" i="1" a="1"/>
  <c r="J1900" i="1" s="1"/>
  <c r="P1902" i="1" a="1"/>
  <c r="P1902" i="1" s="1"/>
  <c r="M1900" i="1" a="1"/>
  <c r="M1900" i="1"/>
  <c r="K1900" i="1" a="1"/>
  <c r="K1900" i="1" s="1"/>
  <c r="Q1900" i="1" a="1"/>
  <c r="Q1900" i="1" s="1"/>
  <c r="O1900" i="1" a="1"/>
  <c r="O1900" i="1" s="1"/>
  <c r="M1902" i="1" a="1"/>
  <c r="M1902" i="1" s="1"/>
  <c r="Q1902" i="1" a="1"/>
  <c r="Q1902" i="1" s="1"/>
  <c r="K1902" i="1" a="1"/>
  <c r="K1902" i="1" s="1"/>
  <c r="H1902" i="1" a="1"/>
  <c r="H1902" i="1" s="1"/>
  <c r="Q1898" i="1" a="1"/>
  <c r="Q1898" i="1" s="1"/>
  <c r="F1893" i="1" a="1"/>
  <c r="F1893" i="1" s="1"/>
  <c r="F1896" i="1" a="1"/>
  <c r="F1896" i="1" s="1"/>
  <c r="P1892" i="1" a="1"/>
  <c r="P1892" i="1" s="1"/>
  <c r="Q1893" i="1" a="1"/>
  <c r="Q1893" i="1" s="1"/>
  <c r="L1898" i="1" a="1"/>
  <c r="L1898" i="1" s="1"/>
  <c r="P1894" i="1" a="1"/>
  <c r="P1894" i="1" s="1"/>
  <c r="H1898" i="1" a="1"/>
  <c r="H1898" i="1" s="1"/>
  <c r="F1898" i="1" a="1"/>
  <c r="F1898" i="1" s="1"/>
  <c r="O1896" i="1" a="1"/>
  <c r="O1896" i="1" s="1"/>
  <c r="Q1896" i="1" a="1"/>
  <c r="Q1896" i="1" s="1"/>
  <c r="M1896" i="1" a="1"/>
  <c r="M1896" i="1" s="1"/>
  <c r="L1896" i="1" a="1"/>
  <c r="L1896" i="1" s="1"/>
  <c r="F1894" i="1" a="1"/>
  <c r="F1894" i="1" s="1"/>
  <c r="O1894" i="1" a="1"/>
  <c r="O1894" i="1" s="1"/>
  <c r="J1896" i="1" a="1"/>
  <c r="J1896" i="1" s="1"/>
  <c r="J1892" i="1" a="1"/>
  <c r="J1892" i="1"/>
  <c r="I1894" i="1" a="1"/>
  <c r="I1894" i="1" s="1"/>
  <c r="J1898" i="1" a="1"/>
  <c r="J1898" i="1" s="1"/>
  <c r="O1893" i="1" a="1"/>
  <c r="O1893" i="1" s="1"/>
  <c r="M1894" i="1" a="1"/>
  <c r="M1894" i="1"/>
  <c r="P1893" i="1" a="1"/>
  <c r="P1893" i="1"/>
  <c r="K1896" i="1" a="1"/>
  <c r="K1896" i="1"/>
  <c r="H1894" i="1" a="1"/>
  <c r="H1894" i="1" s="1"/>
  <c r="O1892" i="1" a="1"/>
  <c r="O1892" i="1" s="1"/>
  <c r="Q1894" i="1" a="1"/>
  <c r="Q1894" i="1" s="1"/>
  <c r="L1894" i="1" a="1"/>
  <c r="L1894" i="1" s="1"/>
  <c r="K1893" i="1" a="1"/>
  <c r="K1893" i="1" s="1"/>
  <c r="I1896" i="1" a="1"/>
  <c r="I1896" i="1" s="1"/>
  <c r="M1893" i="1" a="1"/>
  <c r="M1893" i="1" s="1"/>
  <c r="H1893" i="1" a="1"/>
  <c r="H1893" i="1" s="1"/>
  <c r="I1892" i="1" a="1"/>
  <c r="I1892" i="1" s="1"/>
  <c r="J1893" i="1" a="1"/>
  <c r="J1893" i="1"/>
  <c r="L1892" i="1" a="1"/>
  <c r="L1892" i="1"/>
  <c r="Q1892" i="1" a="1"/>
  <c r="Q1892" i="1" s="1"/>
  <c r="K1894" i="1" a="1"/>
  <c r="K1894" i="1"/>
  <c r="G1893" i="1" a="1"/>
  <c r="G1893" i="1" s="1"/>
  <c r="N1892" i="1" a="1"/>
  <c r="N1892" i="1" s="1"/>
  <c r="G1898" i="1" a="1"/>
  <c r="G1898" i="1" s="1"/>
  <c r="H1896" i="1" a="1"/>
  <c r="H1896" i="1" s="1"/>
  <c r="N1898" i="1" a="1"/>
  <c r="N1898" i="1" s="1"/>
  <c r="K1898" i="1" a="1"/>
  <c r="K1898" i="1" s="1"/>
  <c r="I1898" i="1" a="1"/>
  <c r="I1898" i="1" s="1"/>
  <c r="G1894" i="1" a="1"/>
  <c r="G1894" i="1" s="1"/>
  <c r="H1892" i="1" a="1"/>
  <c r="H1892" i="1" s="1"/>
  <c r="P1896" i="1" a="1"/>
  <c r="P1896" i="1" s="1"/>
  <c r="L1893" i="1" a="1"/>
  <c r="L1893" i="1"/>
  <c r="K1892" i="1" a="1"/>
  <c r="K1892" i="1" s="1"/>
  <c r="N1893" i="1" a="1"/>
  <c r="N1893" i="1" s="1"/>
  <c r="N1894" i="1" a="1"/>
  <c r="N1894" i="1"/>
  <c r="M1898" i="1" a="1"/>
  <c r="M1898" i="1" s="1"/>
  <c r="G1892" i="1" a="1"/>
  <c r="G1892" i="1" s="1"/>
  <c r="G1896" i="1" a="1"/>
  <c r="G1896" i="1" s="1"/>
  <c r="M1892" i="1" a="1"/>
  <c r="M1892" i="1" s="1"/>
  <c r="I1893" i="1" a="1"/>
  <c r="I1893" i="1"/>
  <c r="N1896" i="1" a="1"/>
  <c r="N1896" i="1"/>
  <c r="J1894" i="1" a="1"/>
  <c r="J1894" i="1"/>
  <c r="O1890" i="1" a="1"/>
  <c r="O1890" i="1" s="1"/>
  <c r="F1890" i="1" a="1"/>
  <c r="F1890" i="1" s="1"/>
  <c r="M1887" i="1" a="1"/>
  <c r="M1887" i="1" s="1"/>
  <c r="Q1884" i="1" a="1"/>
  <c r="Q1884" i="1" s="1"/>
  <c r="I1890" i="1" a="1"/>
  <c r="I1890" i="1" s="1"/>
  <c r="Q1887" i="1" a="1"/>
  <c r="Q1887" i="1" s="1"/>
  <c r="P1887" i="1" a="1"/>
  <c r="P1887" i="1"/>
  <c r="N1887" i="1" a="1"/>
  <c r="N1887" i="1" s="1"/>
  <c r="F1887" i="1" a="1"/>
  <c r="F1887" i="1" s="1"/>
  <c r="I1884" i="1" a="1"/>
  <c r="I1884" i="1" s="1"/>
  <c r="P1890" i="1" a="1"/>
  <c r="P1890" i="1"/>
  <c r="Q1890" i="1" a="1"/>
  <c r="Q1890" i="1" s="1"/>
  <c r="M1890" i="1" a="1"/>
  <c r="M1890" i="1"/>
  <c r="J1890" i="1" a="1"/>
  <c r="J1890" i="1" s="1"/>
  <c r="H1890" i="1" a="1"/>
  <c r="H1890" i="1"/>
  <c r="G1887" i="1" a="1"/>
  <c r="G1887" i="1" s="1"/>
  <c r="O1884" i="1" a="1"/>
  <c r="O1884" i="1" s="1"/>
  <c r="O1888" i="1" a="1"/>
  <c r="O1888" i="1" s="1"/>
  <c r="J1888" i="1" a="1"/>
  <c r="J1888" i="1" s="1"/>
  <c r="F1888" i="1" a="1"/>
  <c r="F1888" i="1" s="1"/>
  <c r="K1887" i="1" a="1"/>
  <c r="K1887" i="1" s="1"/>
  <c r="K1884" i="1" a="1"/>
  <c r="K1884" i="1" s="1"/>
  <c r="O1887" i="1" a="1"/>
  <c r="O1887" i="1" s="1"/>
  <c r="N1884" i="1" a="1"/>
  <c r="N1884" i="1" s="1"/>
  <c r="M1888" i="1" a="1"/>
  <c r="M1888" i="1"/>
  <c r="H1888" i="1" a="1"/>
  <c r="H1888" i="1" s="1"/>
  <c r="J1884" i="1" a="1"/>
  <c r="J1884" i="1" s="1"/>
  <c r="L1884" i="1" a="1"/>
  <c r="L1884" i="1"/>
  <c r="K1888" i="1" a="1"/>
  <c r="K1888" i="1" s="1"/>
  <c r="I1888" i="1" a="1"/>
  <c r="I1888" i="1" s="1"/>
  <c r="N1890" i="1" a="1"/>
  <c r="N1890" i="1" s="1"/>
  <c r="H1887" i="1" a="1"/>
  <c r="H1887" i="1" s="1"/>
  <c r="P1884" i="1" a="1"/>
  <c r="P1884" i="1" s="1"/>
  <c r="F1892" i="1" a="1"/>
  <c r="F1892" i="1" s="1"/>
  <c r="P1888" i="1" a="1"/>
  <c r="P1888" i="1"/>
  <c r="L1887" i="1" a="1"/>
  <c r="L1887" i="1" s="1"/>
  <c r="J1887" i="1" a="1"/>
  <c r="J1887" i="1" s="1"/>
  <c r="M1884" i="1" a="1"/>
  <c r="M1884" i="1" s="1"/>
  <c r="G1890" i="1" a="1"/>
  <c r="G1890" i="1"/>
  <c r="N1888" i="1" a="1"/>
  <c r="N1888" i="1" s="1"/>
  <c r="L1888" i="1" a="1"/>
  <c r="L1888" i="1" s="1"/>
  <c r="G1888" i="1" a="1"/>
  <c r="G1888" i="1"/>
  <c r="Q1888" i="1" a="1"/>
  <c r="Q1888" i="1" s="1"/>
  <c r="L1890" i="1" a="1"/>
  <c r="L1890" i="1" s="1"/>
  <c r="I1887" i="1" a="1"/>
  <c r="I1887" i="1"/>
  <c r="K1890" i="1" a="1"/>
  <c r="K1890" i="1" s="1"/>
  <c r="Q1882" i="1" a="1"/>
  <c r="Q1882" i="1" s="1"/>
  <c r="L1880" i="1" a="1"/>
  <c r="L1880" i="1" s="1"/>
  <c r="P1878" i="1" a="1"/>
  <c r="P1878" i="1" s="1"/>
  <c r="M1876" i="1" a="1"/>
  <c r="M1876" i="1" s="1"/>
  <c r="M1878" i="1" a="1"/>
  <c r="M1878" i="1" s="1"/>
  <c r="L1876" i="1" a="1"/>
  <c r="L1876" i="1" s="1"/>
  <c r="K1874" i="1" a="1"/>
  <c r="K1874" i="1"/>
  <c r="F1884" i="1" a="1"/>
  <c r="F1884" i="1" s="1"/>
  <c r="L1874" i="1" a="1"/>
  <c r="L1874" i="1" s="1"/>
  <c r="O1882" i="1" a="1"/>
  <c r="O1882" i="1" s="1"/>
  <c r="F1880" i="1" a="1"/>
  <c r="F1880" i="1" s="1"/>
  <c r="F1882" i="1" a="1"/>
  <c r="F1882" i="1" s="1"/>
  <c r="Q1880" i="1" a="1"/>
  <c r="Q1880" i="1" s="1"/>
  <c r="H1884" i="1" a="1"/>
  <c r="H1884" i="1" s="1"/>
  <c r="M1882" i="1" a="1"/>
  <c r="M1882" i="1" s="1"/>
  <c r="N1874" i="1" a="1"/>
  <c r="N1874" i="1" s="1"/>
  <c r="Q1876" i="1" a="1"/>
  <c r="Q1876" i="1" s="1"/>
  <c r="K1876" i="1" a="1"/>
  <c r="K1876" i="1" s="1"/>
  <c r="G1876" i="1" a="1"/>
  <c r="G1876" i="1" s="1"/>
  <c r="O1874" i="1" a="1"/>
  <c r="O1874" i="1" s="1"/>
  <c r="H1880" i="1" a="1"/>
  <c r="H1880" i="1" s="1"/>
  <c r="N1878" i="1" a="1"/>
  <c r="N1878" i="1" s="1"/>
  <c r="J1878" i="1" a="1"/>
  <c r="J1878" i="1" s="1"/>
  <c r="H1876" i="1" a="1"/>
  <c r="H1876" i="1" s="1"/>
  <c r="G1884" i="1" a="1"/>
  <c r="G1884" i="1" s="1"/>
  <c r="L1882" i="1" a="1"/>
  <c r="L1882" i="1"/>
  <c r="G1878" i="1" a="1"/>
  <c r="G1878" i="1" s="1"/>
  <c r="I1876" i="1" a="1"/>
  <c r="I1876" i="1" s="1"/>
  <c r="J1882" i="1" a="1"/>
  <c r="J1882" i="1" s="1"/>
  <c r="H1882" i="1" a="1"/>
  <c r="H1882" i="1" s="1"/>
  <c r="Q1878" i="1" a="1"/>
  <c r="Q1878" i="1" s="1"/>
  <c r="P1882" i="1" a="1"/>
  <c r="P1882" i="1" s="1"/>
  <c r="O1880" i="1" a="1"/>
  <c r="O1880" i="1" s="1"/>
  <c r="G1882" i="1" a="1"/>
  <c r="G1882" i="1" s="1"/>
  <c r="Q1874" i="1" a="1"/>
  <c r="Q1874" i="1"/>
  <c r="M1880" i="1" a="1"/>
  <c r="M1880" i="1" s="1"/>
  <c r="I1880" i="1" a="1"/>
  <c r="I1880" i="1"/>
  <c r="G1880" i="1" a="1"/>
  <c r="G1880" i="1"/>
  <c r="L1878" i="1" a="1"/>
  <c r="L1878" i="1"/>
  <c r="N1876" i="1" a="1"/>
  <c r="N1876" i="1"/>
  <c r="F1878" i="1" a="1"/>
  <c r="F1878" i="1"/>
  <c r="O1878" i="1" a="1"/>
  <c r="O1878" i="1"/>
  <c r="J1874" i="1" a="1"/>
  <c r="J1874" i="1" s="1"/>
  <c r="P1880" i="1" a="1"/>
  <c r="P1880" i="1"/>
  <c r="K1880" i="1" a="1"/>
  <c r="K1880" i="1" s="1"/>
  <c r="J1880" i="1" a="1"/>
  <c r="J1880" i="1" s="1"/>
  <c r="K1878" i="1" a="1"/>
  <c r="K1878" i="1" s="1"/>
  <c r="M1874" i="1" a="1"/>
  <c r="M1874" i="1" s="1"/>
  <c r="O1876" i="1" a="1"/>
  <c r="O1876" i="1" s="1"/>
  <c r="P1874" i="1" a="1"/>
  <c r="P1874" i="1" s="1"/>
  <c r="K1882" i="1" a="1"/>
  <c r="K1882" i="1" s="1"/>
  <c r="N1880" i="1" a="1"/>
  <c r="N1880" i="1" s="1"/>
  <c r="H1878" i="1" a="1"/>
  <c r="H1878" i="1"/>
  <c r="I1878" i="1" a="1"/>
  <c r="I1878" i="1"/>
  <c r="P1876" i="1" a="1"/>
  <c r="P1876" i="1" s="1"/>
  <c r="J1876" i="1" a="1"/>
  <c r="J1876" i="1" s="1"/>
  <c r="F1876" i="1" a="1"/>
  <c r="F1876" i="1" s="1"/>
  <c r="N1882" i="1" a="1"/>
  <c r="N1882" i="1" s="1"/>
  <c r="I1882" i="1" a="1"/>
  <c r="I1882" i="1" s="1"/>
  <c r="H1871" i="1" a="1"/>
  <c r="H1871" i="1" s="1"/>
  <c r="P1872" i="1" a="1"/>
  <c r="P1872" i="1" s="1"/>
  <c r="O1872" i="1" a="1"/>
  <c r="O1872" i="1" s="1"/>
  <c r="L1872" i="1" a="1"/>
  <c r="L1872" i="1" s="1"/>
  <c r="M1868" i="1" a="1"/>
  <c r="M1868" i="1" s="1"/>
  <c r="I1871" i="1" a="1"/>
  <c r="I1871" i="1"/>
  <c r="M1871" i="1" a="1"/>
  <c r="M1871" i="1"/>
  <c r="K1868" i="1" a="1"/>
  <c r="K1868" i="1"/>
  <c r="K1872" i="1" a="1"/>
  <c r="K1872" i="1"/>
  <c r="N1870" i="1" a="1"/>
  <c r="N1870" i="1" s="1"/>
  <c r="L1867" i="1" a="1"/>
  <c r="L1867" i="1" s="1"/>
  <c r="J1872" i="1" a="1"/>
  <c r="J1872" i="1"/>
  <c r="J1870" i="1" a="1"/>
  <c r="J1870" i="1"/>
  <c r="Q1870" i="1" a="1"/>
  <c r="Q1870" i="1"/>
  <c r="I1872" i="1" a="1"/>
  <c r="I1872" i="1"/>
  <c r="O1867" i="1" a="1"/>
  <c r="O1867" i="1" s="1"/>
  <c r="N1867" i="1" a="1"/>
  <c r="N1867" i="1" s="1"/>
  <c r="H1872" i="1" a="1"/>
  <c r="H1872" i="1" s="1"/>
  <c r="H1870" i="1" a="1"/>
  <c r="H1870" i="1" s="1"/>
  <c r="G1872" i="1" a="1"/>
  <c r="G1872" i="1" s="1"/>
  <c r="F1872" i="1" a="1"/>
  <c r="F1872" i="1" s="1"/>
  <c r="P1871" i="1" a="1"/>
  <c r="P1871" i="1" s="1"/>
  <c r="O1871" i="1" a="1"/>
  <c r="O1871" i="1"/>
  <c r="N1871" i="1" a="1"/>
  <c r="N1871" i="1" s="1"/>
  <c r="L1871" i="1" a="1"/>
  <c r="L1871" i="1" s="1"/>
  <c r="K1871" i="1" a="1"/>
  <c r="K1871" i="1" s="1"/>
  <c r="J1871" i="1" a="1"/>
  <c r="J1871" i="1"/>
  <c r="G1871" i="1" a="1"/>
  <c r="G1871" i="1"/>
  <c r="F1871" i="1" a="1"/>
  <c r="F1871" i="1"/>
  <c r="P1870" i="1" a="1"/>
  <c r="P1870" i="1" s="1"/>
  <c r="L1870" i="1" a="1"/>
  <c r="L1870" i="1" s="1"/>
  <c r="K1870" i="1" a="1"/>
  <c r="K1870" i="1" s="1"/>
  <c r="G1868" i="1" a="1"/>
  <c r="G1868" i="1" s="1"/>
  <c r="K1867" i="1" a="1"/>
  <c r="K1867" i="1" s="1"/>
  <c r="L1868" i="1" a="1"/>
  <c r="L1868" i="1" s="1"/>
  <c r="P1868" i="1" a="1"/>
  <c r="P1868" i="1" s="1"/>
  <c r="F1868" i="1" a="1"/>
  <c r="F1868" i="1" s="1"/>
  <c r="H1868" i="1" a="1"/>
  <c r="H1868" i="1" s="1"/>
  <c r="O1870" i="1" a="1"/>
  <c r="O1870" i="1" s="1"/>
  <c r="N1868" i="1" a="1"/>
  <c r="N1868" i="1" s="1"/>
  <c r="M1870" i="1" a="1"/>
  <c r="M1870" i="1" s="1"/>
  <c r="Q1867" i="1" a="1"/>
  <c r="Q1867" i="1" s="1"/>
  <c r="I1867" i="1" a="1"/>
  <c r="I1867" i="1"/>
  <c r="P1867" i="1" a="1"/>
  <c r="P1867" i="1" s="1"/>
  <c r="J1867" i="1" a="1"/>
  <c r="J1867" i="1" s="1"/>
  <c r="I1870" i="1" a="1"/>
  <c r="I1870" i="1"/>
  <c r="F1870" i="1" a="1"/>
  <c r="F1870" i="1" s="1"/>
  <c r="Q1868" i="1" a="1"/>
  <c r="Q1868" i="1" s="1"/>
  <c r="J1868" i="1" a="1"/>
  <c r="J1868" i="1" s="1"/>
  <c r="M1867" i="1" a="1"/>
  <c r="M1867" i="1" s="1"/>
  <c r="O1868" i="1" a="1"/>
  <c r="O1868" i="1" s="1"/>
  <c r="I1874" i="1" a="1"/>
  <c r="I1874" i="1" s="1"/>
  <c r="H1874" i="1" a="1"/>
  <c r="H1874" i="1" s="1"/>
  <c r="I1868" i="1" a="1"/>
  <c r="I1868" i="1" s="1"/>
  <c r="G1870" i="1" a="1"/>
  <c r="G1870" i="1" s="1"/>
  <c r="G1874" i="1" a="1"/>
  <c r="G1874" i="1" s="1"/>
  <c r="F1874" i="1" a="1"/>
  <c r="F1874" i="1" s="1"/>
  <c r="N1872" i="1" a="1"/>
  <c r="N1872" i="1" s="1"/>
  <c r="M1872" i="1" a="1"/>
  <c r="M1872" i="1" s="1"/>
  <c r="Q1871" i="1" a="1"/>
  <c r="Q1871" i="1" s="1"/>
  <c r="Q1872" i="1" a="1"/>
  <c r="Q1872" i="1"/>
  <c r="O1859" i="1" a="1"/>
  <c r="O1859" i="1" s="1"/>
  <c r="M1859" i="1" a="1"/>
  <c r="M1859" i="1" s="1"/>
  <c r="K1864" i="1" a="1"/>
  <c r="K1864" i="1" s="1"/>
  <c r="L1859" i="1" a="1"/>
  <c r="L1859" i="1" s="1"/>
  <c r="J1859" i="1" a="1"/>
  <c r="J1859" i="1"/>
  <c r="G1861" i="1" a="1"/>
  <c r="G1861" i="1"/>
  <c r="N1861" i="1" a="1"/>
  <c r="N1861" i="1"/>
  <c r="I1864" i="1" a="1"/>
  <c r="I1864" i="1" s="1"/>
  <c r="N1859" i="1" a="1"/>
  <c r="N1859" i="1" s="1"/>
  <c r="K1859" i="1" a="1"/>
  <c r="K1859" i="1" s="1"/>
  <c r="Q1864" i="1" a="1"/>
  <c r="Q1864" i="1" s="1"/>
  <c r="I1865" i="1" a="1"/>
  <c r="I1865" i="1" s="1"/>
  <c r="N1864" i="1" a="1"/>
  <c r="N1864" i="1" s="1"/>
  <c r="Q1861" i="1" a="1"/>
  <c r="Q1861" i="1" s="1"/>
  <c r="M1865" i="1" a="1"/>
  <c r="M1865" i="1" s="1"/>
  <c r="L1865" i="1" a="1"/>
  <c r="L1865" i="1" s="1"/>
  <c r="O1864" i="1" a="1"/>
  <c r="O1864" i="1" s="1"/>
  <c r="H1861" i="1" a="1"/>
  <c r="H1861" i="1" s="1"/>
  <c r="L1864" i="1" a="1"/>
  <c r="L1864" i="1" s="1"/>
  <c r="I1861" i="1" a="1"/>
  <c r="I1861" i="1" s="1"/>
  <c r="N1865" i="1" a="1"/>
  <c r="N1865" i="1" s="1"/>
  <c r="H1865" i="1" a="1"/>
  <c r="H1865" i="1"/>
  <c r="L1861" i="1" a="1"/>
  <c r="L1861" i="1" s="1"/>
  <c r="J1865" i="1" a="1"/>
  <c r="J1865" i="1" s="1"/>
  <c r="G1864" i="1" a="1"/>
  <c r="G1864" i="1" s="1"/>
  <c r="J1861" i="1" a="1"/>
  <c r="J1861" i="1" s="1"/>
  <c r="G1865" i="1" a="1"/>
  <c r="G1865" i="1" s="1"/>
  <c r="H1867" i="1" a="1"/>
  <c r="H1867" i="1" s="1"/>
  <c r="G1867" i="1" a="1"/>
  <c r="G1867" i="1" s="1"/>
  <c r="O1861" i="1" a="1"/>
  <c r="O1861" i="1" s="1"/>
  <c r="P1859" i="1" a="1"/>
  <c r="P1859" i="1" s="1"/>
  <c r="F1867" i="1" a="1"/>
  <c r="F1867" i="1" s="1"/>
  <c r="Q1859" i="1" a="1"/>
  <c r="Q1859" i="1" s="1"/>
  <c r="F1861" i="1" a="1"/>
  <c r="F1861" i="1" s="1"/>
  <c r="F1865" i="1" a="1"/>
  <c r="F1865" i="1" s="1"/>
  <c r="I1859" i="1" a="1"/>
  <c r="I1859" i="1"/>
  <c r="Q1865" i="1" a="1"/>
  <c r="Q1865" i="1"/>
  <c r="P1865" i="1" a="1"/>
  <c r="P1865" i="1"/>
  <c r="O1865" i="1" a="1"/>
  <c r="O1865" i="1" s="1"/>
  <c r="J1864" i="1" a="1"/>
  <c r="J1864" i="1" s="1"/>
  <c r="K1865" i="1" a="1"/>
  <c r="K1865" i="1" s="1"/>
  <c r="H1864" i="1" a="1"/>
  <c r="H1864" i="1"/>
  <c r="P1864" i="1" a="1"/>
  <c r="P1864" i="1"/>
  <c r="M1861" i="1" a="1"/>
  <c r="M1861" i="1"/>
  <c r="M1864" i="1" a="1"/>
  <c r="M1864" i="1"/>
  <c r="F1864" i="1" a="1"/>
  <c r="F1864" i="1" s="1"/>
  <c r="P1861" i="1" a="1"/>
  <c r="P1861" i="1" s="1"/>
  <c r="K1861" i="1" a="1"/>
  <c r="K1861" i="1" s="1"/>
  <c r="M1853" i="1" a="1"/>
  <c r="M1853" i="1" s="1"/>
  <c r="G1853" i="1" a="1"/>
  <c r="G1853" i="1" s="1"/>
  <c r="O1857" i="1" a="1"/>
  <c r="O1857" i="1" s="1"/>
  <c r="H1857" i="1" a="1"/>
  <c r="H1857" i="1" s="1"/>
  <c r="L1853" i="1" a="1"/>
  <c r="L1853" i="1" s="1"/>
  <c r="F1855" i="1" a="1"/>
  <c r="F1855" i="1" s="1"/>
  <c r="O1853" i="1" a="1"/>
  <c r="O1853" i="1"/>
  <c r="P1855" i="1" a="1"/>
  <c r="P1855" i="1" s="1"/>
  <c r="M1855" i="1" a="1"/>
  <c r="M1855" i="1" s="1"/>
  <c r="H1859" i="1" a="1"/>
  <c r="H1859" i="1" s="1"/>
  <c r="N1857" i="1" a="1"/>
  <c r="N1857" i="1" s="1"/>
  <c r="I1857" i="1" a="1"/>
  <c r="I1857" i="1"/>
  <c r="H1855" i="1" a="1"/>
  <c r="H1855" i="1" s="1"/>
  <c r="G1859" i="1" a="1"/>
  <c r="G1859" i="1" s="1"/>
  <c r="K1857" i="1" a="1"/>
  <c r="K1857" i="1" s="1"/>
  <c r="F1859" i="1" a="1"/>
  <c r="F1859" i="1" s="1"/>
  <c r="M1857" i="1" a="1"/>
  <c r="M1857" i="1" s="1"/>
  <c r="N1855" i="1" a="1"/>
  <c r="N1855" i="1" s="1"/>
  <c r="J1857" i="1" a="1"/>
  <c r="J1857" i="1" s="1"/>
  <c r="I1855" i="1" a="1"/>
  <c r="I1855" i="1" s="1"/>
  <c r="P1857" i="1" a="1"/>
  <c r="P1857" i="1" s="1"/>
  <c r="Q1853" i="1" a="1"/>
  <c r="Q1853" i="1" s="1"/>
  <c r="Q1857" i="1" a="1"/>
  <c r="Q1857" i="1"/>
  <c r="P1853" i="1" a="1"/>
  <c r="P1853" i="1"/>
  <c r="L1857" i="1" a="1"/>
  <c r="L1857" i="1" s="1"/>
  <c r="H1853" i="1" a="1"/>
  <c r="H1853" i="1"/>
  <c r="G1857" i="1" a="1"/>
  <c r="G1857" i="1" s="1"/>
  <c r="J1853" i="1" a="1"/>
  <c r="J1853" i="1" s="1"/>
  <c r="L1855" i="1" a="1"/>
  <c r="L1855" i="1" s="1"/>
  <c r="F1853" i="1" a="1"/>
  <c r="F1853" i="1" s="1"/>
  <c r="G1855" i="1" a="1"/>
  <c r="G1855" i="1" s="1"/>
  <c r="J1855" i="1" a="1"/>
  <c r="J1855" i="1" s="1"/>
  <c r="I1853" i="1" a="1"/>
  <c r="I1853" i="1" s="1"/>
  <c r="O1855" i="1" a="1"/>
  <c r="O1855" i="1" s="1"/>
  <c r="F1857" i="1" a="1"/>
  <c r="F1857" i="1" s="1"/>
  <c r="Q1855" i="1" a="1"/>
  <c r="Q1855" i="1" s="1"/>
  <c r="K1853" i="1" a="1"/>
  <c r="K1853" i="1" s="1"/>
  <c r="K1855" i="1" a="1"/>
  <c r="K1855" i="1" s="1"/>
  <c r="N1853" i="1" a="1"/>
  <c r="N1853" i="1" s="1"/>
  <c r="I1848" i="1" a="1"/>
  <c r="I1848" i="1"/>
  <c r="K1846" i="1" a="1"/>
  <c r="K1846" i="1" s="1"/>
  <c r="P1848" i="1" a="1"/>
  <c r="P1848" i="1"/>
  <c r="L1846" i="1" a="1"/>
  <c r="L1846" i="1" s="1"/>
  <c r="G1850" i="1" a="1"/>
  <c r="G1850" i="1" s="1"/>
  <c r="O1846" i="1" a="1"/>
  <c r="O1846" i="1" s="1"/>
  <c r="Q1850" i="1" a="1"/>
  <c r="Q1850" i="1" s="1"/>
  <c r="I1851" i="1" a="1"/>
  <c r="I1851" i="1" s="1"/>
  <c r="K1850" i="1" a="1"/>
  <c r="K1850" i="1" s="1"/>
  <c r="O1850" i="1" a="1"/>
  <c r="O1850" i="1"/>
  <c r="Q1848" i="1" a="1"/>
  <c r="Q1848" i="1"/>
  <c r="H1851" i="1" a="1"/>
  <c r="H1851" i="1"/>
  <c r="I1850" i="1" a="1"/>
  <c r="I1850" i="1" s="1"/>
  <c r="F1850" i="1" a="1"/>
  <c r="F1850" i="1" s="1"/>
  <c r="L1848" i="1" a="1"/>
  <c r="L1848" i="1" s="1"/>
  <c r="I1846" i="1" a="1"/>
  <c r="I1846" i="1" s="1"/>
  <c r="M1851" i="1" a="1"/>
  <c r="M1851" i="1" s="1"/>
  <c r="N1846" i="1" a="1"/>
  <c r="N1846" i="1" s="1"/>
  <c r="G1848" i="1" a="1"/>
  <c r="G1848" i="1" s="1"/>
  <c r="G1851" i="1" a="1"/>
  <c r="G1851" i="1" s="1"/>
  <c r="L1850" i="1" a="1"/>
  <c r="L1850" i="1" s="1"/>
  <c r="N1850" i="1" a="1"/>
  <c r="N1850" i="1" s="1"/>
  <c r="Q1846" i="1" a="1"/>
  <c r="Q1846" i="1" s="1"/>
  <c r="M1848" i="1" a="1"/>
  <c r="M1848" i="1"/>
  <c r="M1846" i="1" a="1"/>
  <c r="M1846" i="1"/>
  <c r="K1851" i="1" a="1"/>
  <c r="K1851" i="1"/>
  <c r="J1851" i="1" a="1"/>
  <c r="J1851" i="1" s="1"/>
  <c r="O1848" i="1" a="1"/>
  <c r="O1848" i="1" s="1"/>
  <c r="J1846" i="1" a="1"/>
  <c r="J1846" i="1" s="1"/>
  <c r="P1850" i="1" a="1"/>
  <c r="P1850" i="1"/>
  <c r="Q1851" i="1" a="1"/>
  <c r="Q1851" i="1"/>
  <c r="P1851" i="1" a="1"/>
  <c r="P1851" i="1"/>
  <c r="F1848" i="1" a="1"/>
  <c r="F1848" i="1"/>
  <c r="F1851" i="1" a="1"/>
  <c r="F1851" i="1" s="1"/>
  <c r="J1848" i="1" a="1"/>
  <c r="J1848" i="1" s="1"/>
  <c r="J1850" i="1" a="1"/>
  <c r="J1850" i="1" s="1"/>
  <c r="O1851" i="1" a="1"/>
  <c r="O1851" i="1" s="1"/>
  <c r="N1851" i="1" a="1"/>
  <c r="N1851" i="1" s="1"/>
  <c r="L1851" i="1" a="1"/>
  <c r="L1851" i="1" s="1"/>
  <c r="M1850" i="1" a="1"/>
  <c r="M1850" i="1"/>
  <c r="H1850" i="1" a="1"/>
  <c r="H1850" i="1" s="1"/>
  <c r="K1848" i="1" a="1"/>
  <c r="K1848" i="1"/>
  <c r="P1846" i="1" a="1"/>
  <c r="P1846" i="1" s="1"/>
  <c r="H1848" i="1" a="1"/>
  <c r="H1848" i="1"/>
  <c r="N1848" i="1" a="1"/>
  <c r="N1848" i="1"/>
  <c r="K1842" i="1" a="1"/>
  <c r="K1842" i="1" s="1"/>
  <c r="I1845" i="1" a="1"/>
  <c r="I1845" i="1" s="1"/>
  <c r="F1846" i="1" a="1"/>
  <c r="F1846" i="1" s="1"/>
  <c r="K1840" i="1" a="1"/>
  <c r="K1840" i="1" s="1"/>
  <c r="J1845" i="1" a="1"/>
  <c r="J1845" i="1" s="1"/>
  <c r="M1840" i="1" a="1"/>
  <c r="M1840" i="1" s="1"/>
  <c r="Q1845" i="1" a="1"/>
  <c r="Q1845" i="1" s="1"/>
  <c r="N1840" i="1" a="1"/>
  <c r="N1840" i="1" s="1"/>
  <c r="H1845" i="1" a="1"/>
  <c r="H1845" i="1"/>
  <c r="G1845" i="1" a="1"/>
  <c r="G1845" i="1" s="1"/>
  <c r="N1842" i="1" a="1"/>
  <c r="N1842" i="1" s="1"/>
  <c r="P1840" i="1" a="1"/>
  <c r="P1840" i="1" s="1"/>
  <c r="J1842" i="1" a="1"/>
  <c r="J1842" i="1" s="1"/>
  <c r="O1840" i="1" a="1"/>
  <c r="O1840" i="1"/>
  <c r="M1845" i="1" a="1"/>
  <c r="M1845" i="1"/>
  <c r="L1845" i="1" a="1"/>
  <c r="L1845" i="1"/>
  <c r="Q1838" i="1" a="1"/>
  <c r="Q1838" i="1" s="1"/>
  <c r="J1840" i="1" a="1"/>
  <c r="J1840" i="1"/>
  <c r="O1842" i="1" a="1"/>
  <c r="O1842" i="1" s="1"/>
  <c r="L1842" i="1" a="1"/>
  <c r="L1842" i="1" s="1"/>
  <c r="Q1840" i="1" a="1"/>
  <c r="Q1840" i="1" s="1"/>
  <c r="G1840" i="1" a="1"/>
  <c r="G1840" i="1" s="1"/>
  <c r="P1845" i="1" a="1"/>
  <c r="P1845" i="1" s="1"/>
  <c r="N1845" i="1" a="1"/>
  <c r="N1845" i="1" s="1"/>
  <c r="P1838" i="1" a="1"/>
  <c r="P1838" i="1" s="1"/>
  <c r="K1845" i="1" a="1"/>
  <c r="K1845" i="1"/>
  <c r="F1842" i="1" a="1"/>
  <c r="F1842" i="1" s="1"/>
  <c r="H1842" i="1" a="1"/>
  <c r="H1842" i="1"/>
  <c r="F1845" i="1" a="1"/>
  <c r="F1845" i="1" s="1"/>
  <c r="H1840" i="1" a="1"/>
  <c r="H1840" i="1" s="1"/>
  <c r="Q1842" i="1" a="1"/>
  <c r="Q1842" i="1" s="1"/>
  <c r="M1842" i="1" a="1"/>
  <c r="M1842" i="1" s="1"/>
  <c r="I1842" i="1" a="1"/>
  <c r="I1842" i="1" s="1"/>
  <c r="F1840" i="1" a="1"/>
  <c r="F1840" i="1" s="1"/>
  <c r="G1842" i="1" a="1"/>
  <c r="G1842" i="1" s="1"/>
  <c r="L1840" i="1" a="1"/>
  <c r="L1840" i="1" s="1"/>
  <c r="I1840" i="1" a="1"/>
  <c r="I1840" i="1" s="1"/>
  <c r="O1838" i="1" a="1"/>
  <c r="O1838" i="1" s="1"/>
  <c r="H1846" i="1" a="1"/>
  <c r="H1846" i="1" s="1"/>
  <c r="G1846" i="1" a="1"/>
  <c r="G1846" i="1" s="1"/>
  <c r="O1845" i="1" a="1"/>
  <c r="O1845" i="1" s="1"/>
  <c r="P1842" i="1" a="1"/>
  <c r="P1842" i="1"/>
  <c r="J1832" i="1" a="1"/>
  <c r="J1832" i="1"/>
  <c r="M1831" i="1" a="1"/>
  <c r="M1831" i="1" s="1"/>
  <c r="L1836" i="1" a="1"/>
  <c r="L1836" i="1"/>
  <c r="O1836" i="1" a="1"/>
  <c r="O1836" i="1"/>
  <c r="J1836" i="1" a="1"/>
  <c r="J1836" i="1" s="1"/>
  <c r="F1834" i="1" a="1"/>
  <c r="F1834" i="1" s="1"/>
  <c r="J1831" i="1" a="1"/>
  <c r="J1831" i="1" s="1"/>
  <c r="I1831" i="1" a="1"/>
  <c r="I1831" i="1" s="1"/>
  <c r="K1834" i="1" a="1"/>
  <c r="K1834" i="1" s="1"/>
  <c r="N1834" i="1" a="1"/>
  <c r="N1834" i="1" s="1"/>
  <c r="L1838" i="1" a="1"/>
  <c r="L1838" i="1" s="1"/>
  <c r="Q1834" i="1" a="1"/>
  <c r="Q1834" i="1" s="1"/>
  <c r="P1834" i="1" a="1"/>
  <c r="P1834" i="1" s="1"/>
  <c r="J1834" i="1" a="1"/>
  <c r="J1834" i="1" s="1"/>
  <c r="O1831" i="1" a="1"/>
  <c r="O1831" i="1" s="1"/>
  <c r="K1838" i="1" a="1"/>
  <c r="K1838" i="1" s="1"/>
  <c r="N1831" i="1" a="1"/>
  <c r="N1831" i="1"/>
  <c r="G1834" i="1" a="1"/>
  <c r="G1834" i="1" s="1"/>
  <c r="P1831" i="1" a="1"/>
  <c r="P1831" i="1" s="1"/>
  <c r="I1832" i="1" a="1"/>
  <c r="I1832" i="1" s="1"/>
  <c r="G1838" i="1" a="1"/>
  <c r="G1838" i="1" s="1"/>
  <c r="N1836" i="1" a="1"/>
  <c r="N1836" i="1"/>
  <c r="O1834" i="1" a="1"/>
  <c r="O1834" i="1" s="1"/>
  <c r="H1834" i="1" a="1"/>
  <c r="H1834" i="1" s="1"/>
  <c r="M1834" i="1" a="1"/>
  <c r="M1834" i="1" s="1"/>
  <c r="F1838" i="1" a="1"/>
  <c r="F1838" i="1" s="1"/>
  <c r="K1832" i="1" a="1"/>
  <c r="K1832" i="1"/>
  <c r="L1834" i="1" a="1"/>
  <c r="L1834" i="1" s="1"/>
  <c r="P1832" i="1" a="1"/>
  <c r="P1832" i="1"/>
  <c r="K1836" i="1" a="1"/>
  <c r="K1836" i="1"/>
  <c r="L1831" i="1" a="1"/>
  <c r="L1831" i="1" s="1"/>
  <c r="H1836" i="1" a="1"/>
  <c r="H1836" i="1" s="1"/>
  <c r="G1836" i="1" a="1"/>
  <c r="G1836" i="1" s="1"/>
  <c r="H1831" i="1" a="1"/>
  <c r="H1831" i="1" s="1"/>
  <c r="G1832" i="1" a="1"/>
  <c r="G1832" i="1"/>
  <c r="F1836" i="1" a="1"/>
  <c r="F1836" i="1" s="1"/>
  <c r="K1831" i="1" a="1"/>
  <c r="K1831" i="1" s="1"/>
  <c r="I1834" i="1" a="1"/>
  <c r="I1834" i="1" s="1"/>
  <c r="O1832" i="1" a="1"/>
  <c r="O1832" i="1" s="1"/>
  <c r="N1832" i="1" a="1"/>
  <c r="N1832" i="1" s="1"/>
  <c r="N1838" i="1" a="1"/>
  <c r="N1838" i="1" s="1"/>
  <c r="M1832" i="1" a="1"/>
  <c r="M1832" i="1"/>
  <c r="I1836" i="1" a="1"/>
  <c r="I1836" i="1" s="1"/>
  <c r="M1838" i="1" a="1"/>
  <c r="M1838" i="1" s="1"/>
  <c r="J1838" i="1" a="1"/>
  <c r="J1838" i="1"/>
  <c r="I1838" i="1" a="1"/>
  <c r="I1838" i="1"/>
  <c r="H1838" i="1" a="1"/>
  <c r="H1838" i="1" s="1"/>
  <c r="P1836" i="1" a="1"/>
  <c r="P1836" i="1" s="1"/>
  <c r="H1832" i="1" a="1"/>
  <c r="H1832" i="1" s="1"/>
  <c r="M1836" i="1" a="1"/>
  <c r="M1836" i="1" s="1"/>
  <c r="Q1832" i="1" a="1"/>
  <c r="Q1832" i="1" s="1"/>
  <c r="Q1836" i="1" a="1"/>
  <c r="Q1836" i="1" s="1"/>
  <c r="L1832" i="1" a="1"/>
  <c r="L1832" i="1" s="1"/>
  <c r="F1832" i="1" a="1"/>
  <c r="F1832" i="1" s="1"/>
  <c r="Q1831" i="1" a="1"/>
  <c r="Q1831" i="1" s="1"/>
  <c r="H1826" i="1" a="1"/>
  <c r="H1826" i="1" s="1"/>
  <c r="P1829" i="1" a="1"/>
  <c r="P1829" i="1"/>
  <c r="H1829" i="1" a="1"/>
  <c r="H1829" i="1"/>
  <c r="Q1826" i="1" a="1"/>
  <c r="Q1826" i="1"/>
  <c r="K1826" i="1" a="1"/>
  <c r="K1826" i="1" s="1"/>
  <c r="N1829" i="1" a="1"/>
  <c r="N1829" i="1" s="1"/>
  <c r="L1829" i="1" a="1"/>
  <c r="L1829" i="1" s="1"/>
  <c r="L1826" i="1" a="1"/>
  <c r="L1826" i="1"/>
  <c r="J1829" i="1" a="1"/>
  <c r="J1829" i="1" s="1"/>
  <c r="I1827" i="1" a="1"/>
  <c r="I1827" i="1"/>
  <c r="L1827" i="1" a="1"/>
  <c r="L1827" i="1" s="1"/>
  <c r="F1826" i="1" a="1"/>
  <c r="F1826" i="1" s="1"/>
  <c r="P1826" i="1" a="1"/>
  <c r="P1826" i="1" s="1"/>
  <c r="I1829" i="1" a="1"/>
  <c r="I1829" i="1" s="1"/>
  <c r="F1829" i="1" a="1"/>
  <c r="F1829" i="1" s="1"/>
  <c r="O1827" i="1" a="1"/>
  <c r="O1827" i="1" s="1"/>
  <c r="K1827" i="1" a="1"/>
  <c r="K1827" i="1"/>
  <c r="J1827" i="1" a="1"/>
  <c r="J1827" i="1"/>
  <c r="G1827" i="1" a="1"/>
  <c r="G1827" i="1"/>
  <c r="G1829" i="1" a="1"/>
  <c r="G1829" i="1" s="1"/>
  <c r="M1829" i="1" a="1"/>
  <c r="M1829" i="1" s="1"/>
  <c r="H1827" i="1" a="1"/>
  <c r="H1827" i="1"/>
  <c r="Q1827" i="1" a="1"/>
  <c r="Q1827" i="1"/>
  <c r="N1827" i="1" a="1"/>
  <c r="N1827" i="1" s="1"/>
  <c r="G1831" i="1" a="1"/>
  <c r="G1831" i="1"/>
  <c r="N1826" i="1" a="1"/>
  <c r="N1826" i="1"/>
  <c r="F1831" i="1" a="1"/>
  <c r="F1831" i="1"/>
  <c r="G1826" i="1" a="1"/>
  <c r="G1826" i="1" s="1"/>
  <c r="P1827" i="1" a="1"/>
  <c r="P1827" i="1" s="1"/>
  <c r="O1826" i="1" a="1"/>
  <c r="O1826" i="1" s="1"/>
  <c r="F1827" i="1" a="1"/>
  <c r="F1827" i="1" s="1"/>
  <c r="K1829" i="1" a="1"/>
  <c r="K1829" i="1" s="1"/>
  <c r="I1826" i="1" a="1"/>
  <c r="I1826" i="1" s="1"/>
  <c r="Q1829" i="1" a="1"/>
  <c r="Q1829" i="1" s="1"/>
  <c r="M1827" i="1" a="1"/>
  <c r="M1827" i="1" s="1"/>
  <c r="M1826" i="1" a="1"/>
  <c r="M1826" i="1" s="1"/>
  <c r="O1829" i="1" a="1"/>
  <c r="O1829" i="1"/>
  <c r="J1826" i="1" a="1"/>
  <c r="J1826" i="1" s="1"/>
  <c r="P1053" i="1" a="1"/>
  <c r="P1053" i="1" s="1"/>
  <c r="F1054" i="1" a="1"/>
  <c r="F1054" i="1" s="1"/>
  <c r="G1054" i="1" a="1"/>
  <c r="G1054" i="1" s="1"/>
  <c r="F1041" i="1" a="1"/>
  <c r="F1041" i="1"/>
  <c r="I1053" i="1" a="1"/>
  <c r="I1053" i="1" s="1"/>
  <c r="L1051" i="1" a="1"/>
  <c r="L1051" i="1" s="1"/>
  <c r="K1041" i="1" a="1"/>
  <c r="K1041" i="1"/>
  <c r="N1051" i="1" a="1"/>
  <c r="N1051" i="1" s="1"/>
  <c r="M1041" i="1" a="1"/>
  <c r="M1041" i="1" s="1"/>
  <c r="Q1041" i="1" a="1"/>
  <c r="Q1041" i="1" s="1"/>
  <c r="O1041" i="1" a="1"/>
  <c r="O1041" i="1" s="1"/>
  <c r="J1041" i="1" a="1"/>
  <c r="J1041" i="1" s="1"/>
  <c r="K1051" i="1" a="1"/>
  <c r="K1051" i="1" s="1"/>
  <c r="L1041" i="1" a="1"/>
  <c r="L1041" i="1" s="1"/>
  <c r="L1039" i="1" a="1"/>
  <c r="L1039" i="1" s="1"/>
  <c r="I1039" i="1" a="1"/>
  <c r="I1039" i="1" s="1"/>
  <c r="J1039" i="1" a="1"/>
  <c r="J1039" i="1"/>
  <c r="N1039" i="1" a="1"/>
  <c r="N1039" i="1" s="1"/>
  <c r="M1039" i="1" a="1"/>
  <c r="M1039" i="1"/>
  <c r="O1039" i="1" a="1"/>
  <c r="O1039" i="1" s="1"/>
  <c r="H1039" i="1" a="1"/>
  <c r="H1039" i="1" s="1"/>
  <c r="I1041" i="1" a="1"/>
  <c r="I1041" i="1" s="1"/>
  <c r="P1039" i="1" a="1"/>
  <c r="P1039" i="1" s="1"/>
  <c r="G1039" i="1" a="1"/>
  <c r="G1039" i="1"/>
  <c r="K1039" i="1" a="1"/>
  <c r="K1039" i="1" s="1"/>
  <c r="G1053" i="1" a="1"/>
  <c r="G1053" i="1" s="1"/>
  <c r="N1053" i="1"/>
  <c r="G1041" i="1" a="1"/>
  <c r="G1041" i="1"/>
  <c r="Q1051" i="1" a="1"/>
  <c r="Q1051" i="1" s="1"/>
  <c r="Q1039" i="1" a="1"/>
  <c r="Q1039" i="1"/>
  <c r="N1041" i="1" a="1"/>
  <c r="N1041" i="1" s="1"/>
  <c r="P1041" i="1" a="1"/>
  <c r="P1041" i="1"/>
  <c r="F1039" i="1" a="1"/>
  <c r="F1039" i="1"/>
  <c r="F1051" i="1" a="1"/>
  <c r="F1051" i="1" s="1"/>
  <c r="H1041" i="1" a="1"/>
  <c r="H1041" i="1"/>
  <c r="M1024" i="1" a="1"/>
  <c r="M1024" i="1"/>
  <c r="I1024" i="1" a="1"/>
  <c r="I1024" i="1"/>
  <c r="J1027" i="1" a="1"/>
  <c r="J1027" i="1"/>
  <c r="I1032" i="1" a="1"/>
  <c r="I1032" i="1"/>
  <c r="Q1029" i="1" a="1"/>
  <c r="Q1029" i="1" s="1"/>
  <c r="M1029" i="1" a="1"/>
  <c r="M1029" i="1" s="1"/>
  <c r="P1027" i="1" a="1"/>
  <c r="P1027" i="1" s="1"/>
  <c r="O1029" i="1" a="1"/>
  <c r="O1029" i="1" s="1"/>
  <c r="K1024" i="1" a="1"/>
  <c r="K1024" i="1" s="1"/>
  <c r="H1027" i="1" a="1"/>
  <c r="H1027" i="1"/>
  <c r="H1029" i="1" a="1"/>
  <c r="H1029" i="1" s="1"/>
  <c r="N1024" i="1" a="1"/>
  <c r="N1024" i="1" s="1"/>
  <c r="J1024" i="1" a="1"/>
  <c r="J1024" i="1" s="1"/>
  <c r="K1027" i="1" a="1"/>
  <c r="K1027" i="1"/>
  <c r="Q1032" i="1" a="1"/>
  <c r="Q1032" i="1"/>
  <c r="L1032" i="1" a="1"/>
  <c r="L1032" i="1" s="1"/>
  <c r="F1029" i="1" a="1"/>
  <c r="F1029" i="1" s="1"/>
  <c r="O1027" i="1" a="1"/>
  <c r="O1027" i="1" s="1"/>
  <c r="L1027" i="1" a="1"/>
  <c r="L1027" i="1" s="1"/>
  <c r="I1027" i="1" a="1"/>
  <c r="I1027" i="1" s="1"/>
  <c r="N1032" i="1" a="1"/>
  <c r="N1032" i="1" s="1"/>
  <c r="F1027" i="1" a="1"/>
  <c r="F1027" i="1" s="1"/>
  <c r="P1032" i="1" a="1"/>
  <c r="P1032" i="1" s="1"/>
  <c r="H1032" i="1" a="1"/>
  <c r="H1032" i="1" s="1"/>
  <c r="M1032" i="1" a="1"/>
  <c r="M1032" i="1" s="1"/>
  <c r="K1032" i="1" a="1"/>
  <c r="K1032" i="1" s="1"/>
  <c r="L1029" i="1" a="1"/>
  <c r="L1029" i="1" s="1"/>
  <c r="G1024" i="1" a="1"/>
  <c r="G1024" i="1"/>
  <c r="O1024" i="1" a="1"/>
  <c r="O1024" i="1" s="1"/>
  <c r="F1024" i="1" a="1"/>
  <c r="F1024" i="1" s="1"/>
  <c r="J1029" i="1" a="1"/>
  <c r="J1029" i="1" s="1"/>
  <c r="P1024" i="1" a="1"/>
  <c r="P1024" i="1"/>
  <c r="H1024" i="1" a="1"/>
  <c r="H1024" i="1"/>
  <c r="G1027" i="1" a="1"/>
  <c r="G1027" i="1" s="1"/>
  <c r="K1029" i="1" a="1"/>
  <c r="K1029" i="1" s="1"/>
  <c r="G1029" i="1" a="1"/>
  <c r="G1029" i="1" s="1"/>
  <c r="N1027" i="1" a="1"/>
  <c r="N1027" i="1" s="1"/>
  <c r="O1032" i="1" a="1"/>
  <c r="O1032" i="1" s="1"/>
  <c r="J1032" i="1" a="1"/>
  <c r="J1032" i="1" s="1"/>
  <c r="G1032" i="1" a="1"/>
  <c r="G1032" i="1"/>
  <c r="F1032" i="1" a="1"/>
  <c r="F1032" i="1" s="1"/>
  <c r="Q1024" i="1" a="1"/>
  <c r="Q1024" i="1" s="1"/>
  <c r="L1024" i="1" a="1"/>
  <c r="L1024" i="1"/>
  <c r="P1029" i="1" a="1"/>
  <c r="P1029" i="1"/>
  <c r="N1029" i="1" a="1"/>
  <c r="N1029" i="1" s="1"/>
  <c r="I1029" i="1" a="1"/>
  <c r="I1029" i="1" s="1"/>
  <c r="Q1027" i="1" a="1"/>
  <c r="Q1027" i="1"/>
  <c r="M1027" i="1" a="1"/>
  <c r="M1027" i="1" s="1"/>
  <c r="O999" i="1" a="1"/>
  <c r="O999" i="1" s="1"/>
  <c r="O1051" i="1" s="1" a="1"/>
  <c r="O1051" i="1" s="1"/>
  <c r="M999" i="1" a="1"/>
  <c r="M999" i="1"/>
  <c r="M1051" i="1" s="1" a="1"/>
  <c r="M1051" i="1" s="1"/>
  <c r="F999" i="1" a="1"/>
  <c r="F999" i="1" s="1"/>
  <c r="G999" i="1" a="1"/>
  <c r="G999" i="1" s="1"/>
  <c r="G1051" i="1" s="1" a="1"/>
  <c r="G1051" i="1" s="1"/>
  <c r="N999" i="1" a="1"/>
  <c r="N999" i="1" s="1"/>
  <c r="P999" i="1" a="1"/>
  <c r="P999" i="1" s="1"/>
  <c r="P1051" i="1" s="1" a="1"/>
  <c r="P1051" i="1" s="1"/>
  <c r="K999" i="1" a="1"/>
  <c r="K999" i="1"/>
  <c r="G1008" i="1" a="1"/>
  <c r="G1008" i="1"/>
  <c r="Q1008" i="1" a="1"/>
  <c r="Q1008" i="1"/>
  <c r="Q1054" i="1" s="1" a="1"/>
  <c r="Q1054" i="1" s="1"/>
  <c r="L999" i="1" a="1"/>
  <c r="L999" i="1" s="1"/>
  <c r="I1008" i="1" a="1"/>
  <c r="I1008" i="1"/>
  <c r="I1054" i="1" s="1" a="1"/>
  <c r="I1054" i="1" s="1"/>
  <c r="H999" i="1" a="1"/>
  <c r="H999" i="1" s="1"/>
  <c r="H1051" i="1" s="1" a="1"/>
  <c r="H1051" i="1" s="1"/>
  <c r="I999" i="1" a="1"/>
  <c r="I999" i="1" s="1"/>
  <c r="I1051" i="1" s="1" a="1"/>
  <c r="I1051" i="1" s="1"/>
  <c r="J999" i="1" a="1"/>
  <c r="J999" i="1" s="1"/>
  <c r="J1051" i="1" s="1" a="1"/>
  <c r="J1051" i="1" s="1"/>
  <c r="L1008" i="1" a="1"/>
  <c r="L1008" i="1" s="1"/>
  <c r="L1054" i="1" s="1" a="1"/>
  <c r="L1054" i="1" s="1"/>
  <c r="K1008" i="1" a="1"/>
  <c r="K1008" i="1"/>
  <c r="K1054" i="1" s="1" a="1"/>
  <c r="K1054" i="1" s="1"/>
  <c r="H1008" i="1" a="1"/>
  <c r="H1008" i="1" s="1"/>
  <c r="H1054" i="1" s="1" a="1"/>
  <c r="H1054" i="1" s="1"/>
  <c r="P1008" i="1" a="1"/>
  <c r="P1008" i="1" s="1"/>
  <c r="P1054" i="1" s="1" a="1"/>
  <c r="P1054" i="1" s="1"/>
  <c r="N1008" i="1" a="1"/>
  <c r="N1008" i="1" s="1"/>
  <c r="N1054" i="1" s="1" a="1"/>
  <c r="N1054" i="1" s="1"/>
  <c r="O1008" i="1" a="1"/>
  <c r="O1008" i="1" s="1"/>
  <c r="O1054" i="1" s="1" a="1"/>
  <c r="O1054" i="1" s="1"/>
  <c r="Q999" i="1" a="1"/>
  <c r="Q999" i="1" s="1"/>
  <c r="M1008" i="1" a="1"/>
  <c r="M1008" i="1"/>
  <c r="M1054" i="1" s="1" a="1"/>
  <c r="M1054" i="1" s="1"/>
  <c r="J1008" i="1" a="1"/>
  <c r="J1008" i="1"/>
  <c r="J1054" i="1" s="1" a="1"/>
  <c r="J1054" i="1" s="1"/>
  <c r="F1008" i="1" a="1"/>
  <c r="F1008" i="1"/>
  <c r="Q985" i="1" a="1"/>
  <c r="Q985" i="1"/>
  <c r="F985" i="1" a="1"/>
  <c r="F985" i="1" s="1"/>
  <c r="L991" i="1" a="1"/>
  <c r="L991" i="1" s="1"/>
  <c r="P991" i="1" a="1"/>
  <c r="P991" i="1" s="1"/>
  <c r="O985" i="1" a="1"/>
  <c r="O985" i="1" s="1"/>
  <c r="J985" i="1" a="1"/>
  <c r="J985" i="1"/>
  <c r="Q979" i="1" a="1"/>
  <c r="Q979" i="1" s="1"/>
  <c r="Q1053" i="1" s="1" a="1"/>
  <c r="Q1053" i="1" s="1"/>
  <c r="M979" i="1" a="1"/>
  <c r="M979" i="1" s="1"/>
  <c r="M1053" i="1" s="1" a="1"/>
  <c r="M1053" i="1" s="1"/>
  <c r="M985" i="1" a="1"/>
  <c r="M985" i="1" s="1"/>
  <c r="Q998" i="1" a="1"/>
  <c r="Q998" i="1" s="1"/>
  <c r="N991" i="1" a="1"/>
  <c r="N991" i="1" s="1"/>
  <c r="L985" i="1" a="1"/>
  <c r="L985" i="1" s="1"/>
  <c r="P998" i="1" a="1"/>
  <c r="P998" i="1" s="1"/>
  <c r="N998" i="1" a="1"/>
  <c r="N998" i="1" s="1"/>
  <c r="O991" i="1" a="1"/>
  <c r="O991" i="1" s="1"/>
  <c r="F991" i="1" a="1"/>
  <c r="F991" i="1"/>
  <c r="O998" i="1" a="1"/>
  <c r="O998" i="1"/>
  <c r="J998" i="1" a="1"/>
  <c r="J998" i="1" s="1"/>
  <c r="I991" i="1" a="1"/>
  <c r="I991" i="1" s="1"/>
  <c r="G985" i="1" a="1"/>
  <c r="G985" i="1" s="1"/>
  <c r="K979" i="1" a="1"/>
  <c r="K979" i="1" s="1"/>
  <c r="K1053" i="1" s="1" a="1"/>
  <c r="K1053" i="1" s="1"/>
  <c r="M998" i="1" a="1"/>
  <c r="M998" i="1"/>
  <c r="P985" i="1" a="1"/>
  <c r="P985" i="1" s="1"/>
  <c r="L998" i="1" a="1"/>
  <c r="L998" i="1" s="1"/>
  <c r="M991" i="1" a="1"/>
  <c r="M991" i="1" s="1"/>
  <c r="K998" i="1" a="1"/>
  <c r="K998" i="1" s="1"/>
  <c r="K985" i="1" a="1"/>
  <c r="K985" i="1" s="1"/>
  <c r="I985" i="1" a="1"/>
  <c r="I985" i="1" s="1"/>
  <c r="Q991" i="1" a="1"/>
  <c r="Q991" i="1" s="1"/>
  <c r="I998" i="1" a="1"/>
  <c r="I998" i="1"/>
  <c r="H998" i="1" a="1"/>
  <c r="H998" i="1" s="1"/>
  <c r="G998" i="1" a="1"/>
  <c r="G998" i="1" s="1"/>
  <c r="F998" i="1" a="1"/>
  <c r="F998" i="1" s="1"/>
  <c r="N985" i="1" a="1"/>
  <c r="N985" i="1"/>
  <c r="N979" i="1" a="1"/>
  <c r="N979" i="1"/>
  <c r="N1053" i="1" s="1" a="1"/>
  <c r="P979" i="1" a="1"/>
  <c r="P979" i="1"/>
  <c r="L979" i="1" a="1"/>
  <c r="L979" i="1" s="1"/>
  <c r="L1053" i="1" s="1" a="1"/>
  <c r="L1053" i="1" s="1"/>
  <c r="J991" i="1" a="1"/>
  <c r="J991" i="1" s="1"/>
  <c r="H991" i="1" a="1"/>
  <c r="H991" i="1" s="1"/>
  <c r="H985" i="1" a="1"/>
  <c r="H985" i="1" s="1"/>
  <c r="O979" i="1" a="1"/>
  <c r="O979" i="1" s="1"/>
  <c r="O1053" i="1" s="1" a="1"/>
  <c r="O1053" i="1" s="1"/>
  <c r="G991" i="1" a="1"/>
  <c r="G991" i="1" s="1"/>
  <c r="K991" i="1" a="1"/>
  <c r="K991" i="1" s="1"/>
  <c r="J976" i="1" a="1"/>
  <c r="J976" i="1" s="1"/>
  <c r="L975" i="1" a="1"/>
  <c r="L975" i="1" s="1"/>
  <c r="F978" i="1" a="1"/>
  <c r="F978" i="1" s="1"/>
  <c r="J979" i="1" a="1"/>
  <c r="J979" i="1" s="1"/>
  <c r="J1053" i="1" s="1" a="1"/>
  <c r="J1053" i="1" s="1"/>
  <c r="J978" i="1" a="1"/>
  <c r="J978" i="1" s="1"/>
  <c r="J975" i="1" a="1"/>
  <c r="J975" i="1"/>
  <c r="H976" i="1" a="1"/>
  <c r="H976" i="1" s="1"/>
  <c r="K975" i="1" a="1"/>
  <c r="K975" i="1"/>
  <c r="I979" i="1" a="1"/>
  <c r="I979" i="1"/>
  <c r="H979" i="1" a="1"/>
  <c r="H979" i="1"/>
  <c r="H1053" i="1" s="1" a="1"/>
  <c r="H1053" i="1" s="1"/>
  <c r="G975" i="1" a="1"/>
  <c r="G975" i="1" s="1"/>
  <c r="G979" i="1" a="1"/>
  <c r="G979" i="1" s="1"/>
  <c r="F979" i="1" a="1"/>
  <c r="F979" i="1" s="1"/>
  <c r="F1053" i="1" s="1" a="1"/>
  <c r="F1053" i="1" s="1"/>
  <c r="I978" i="1" a="1"/>
  <c r="I978" i="1" s="1"/>
  <c r="I975" i="1" a="1"/>
  <c r="I975" i="1" s="1"/>
  <c r="P976" i="1" a="1"/>
  <c r="P976" i="1"/>
  <c r="N976" i="1" a="1"/>
  <c r="N976" i="1" s="1"/>
  <c r="L976" i="1" a="1"/>
  <c r="L976" i="1" s="1"/>
  <c r="H975" i="1" a="1"/>
  <c r="H975" i="1" s="1"/>
  <c r="F976" i="1" a="1"/>
  <c r="F976" i="1" s="1"/>
  <c r="G978" i="1" a="1"/>
  <c r="G978" i="1" s="1"/>
  <c r="O975" i="1" a="1"/>
  <c r="O975" i="1" s="1"/>
  <c r="Q978" i="1" a="1"/>
  <c r="Q978" i="1"/>
  <c r="O978" i="1" a="1"/>
  <c r="O978" i="1" s="1"/>
  <c r="N978" i="1" a="1"/>
  <c r="N978" i="1"/>
  <c r="M978" i="1" a="1"/>
  <c r="M978" i="1" s="1"/>
  <c r="Q975" i="1" a="1"/>
  <c r="Q975" i="1" s="1"/>
  <c r="P975" i="1" a="1"/>
  <c r="P975" i="1" s="1"/>
  <c r="M976" i="1" a="1"/>
  <c r="M976" i="1" s="1"/>
  <c r="O976" i="1" a="1"/>
  <c r="O976" i="1" s="1"/>
  <c r="P978" i="1" a="1"/>
  <c r="P978" i="1" s="1"/>
  <c r="H978" i="1" a="1"/>
  <c r="H978" i="1" s="1"/>
  <c r="N975" i="1" a="1"/>
  <c r="N975" i="1"/>
  <c r="G976" i="1" a="1"/>
  <c r="G976" i="1"/>
  <c r="M975" i="1" a="1"/>
  <c r="M975" i="1"/>
  <c r="F975" i="1" a="1"/>
  <c r="F975" i="1"/>
  <c r="I976" i="1" a="1"/>
  <c r="I976" i="1" s="1"/>
  <c r="L978" i="1" a="1"/>
  <c r="L978" i="1"/>
  <c r="K976" i="1" a="1"/>
  <c r="K976" i="1" s="1"/>
  <c r="K978" i="1" a="1"/>
  <c r="K978" i="1" s="1"/>
  <c r="Q976" i="1" a="1"/>
  <c r="Q976" i="1" s="1"/>
  <c r="L916" i="1" a="1"/>
  <c r="L916" i="1" s="1"/>
  <c r="M916" i="1" a="1"/>
  <c r="M916" i="1" s="1"/>
  <c r="M928" i="1" a="1"/>
  <c r="M928" i="1" s="1"/>
  <c r="Q916" i="1" a="1"/>
  <c r="Q916" i="1" s="1"/>
  <c r="Q928" i="1" a="1"/>
  <c r="Q928" i="1" s="1"/>
  <c r="J928" i="1" a="1"/>
  <c r="J928" i="1"/>
  <c r="P928" i="1" a="1"/>
  <c r="P928" i="1" s="1"/>
  <c r="O928" i="1" a="1"/>
  <c r="O928" i="1" s="1"/>
  <c r="N916" i="1" a="1"/>
  <c r="N916" i="1" s="1"/>
  <c r="O916" i="1" a="1"/>
  <c r="O916" i="1"/>
  <c r="N928" i="1" a="1"/>
  <c r="N928" i="1"/>
  <c r="I928" i="1" a="1"/>
  <c r="I928" i="1" s="1"/>
  <c r="G928" i="1" a="1"/>
  <c r="G928" i="1"/>
  <c r="H928" i="1" a="1"/>
  <c r="H928" i="1"/>
  <c r="F928" i="1" a="1"/>
  <c r="F928" i="1" s="1"/>
  <c r="L928" i="1" a="1"/>
  <c r="L928" i="1" s="1"/>
  <c r="K928" i="1" a="1"/>
  <c r="K928" i="1" s="1"/>
  <c r="P916" i="1" a="1"/>
  <c r="P916" i="1" s="1"/>
  <c r="O914" i="1" a="1"/>
  <c r="O914" i="1" s="1"/>
  <c r="N914" i="1" a="1"/>
  <c r="N914" i="1"/>
  <c r="L914" i="1" a="1"/>
  <c r="L914" i="1" s="1"/>
  <c r="F914" i="1" a="1"/>
  <c r="F914" i="1" s="1"/>
  <c r="J914" i="1" a="1"/>
  <c r="J914" i="1" s="1"/>
  <c r="I914" i="1" a="1"/>
  <c r="I914" i="1" s="1"/>
  <c r="H916" i="1" a="1"/>
  <c r="H916" i="1" s="1"/>
  <c r="K916" i="1" a="1"/>
  <c r="K916" i="1"/>
  <c r="J916" i="1" a="1"/>
  <c r="J916" i="1" s="1"/>
  <c r="I916" i="1" a="1"/>
  <c r="I916" i="1"/>
  <c r="Q914" i="1" a="1"/>
  <c r="Q914" i="1" s="1"/>
  <c r="P914" i="1" a="1"/>
  <c r="P914" i="1" s="1"/>
  <c r="H914" i="1" a="1"/>
  <c r="H914" i="1" s="1"/>
  <c r="G916" i="1" a="1"/>
  <c r="G916" i="1" s="1"/>
  <c r="F916" i="1" a="1"/>
  <c r="F916" i="1" s="1"/>
  <c r="G914" i="1" a="1"/>
  <c r="G914" i="1" s="1"/>
  <c r="K914" i="1" a="1"/>
  <c r="K914" i="1"/>
  <c r="M914" i="1" a="1"/>
  <c r="M914" i="1" s="1"/>
  <c r="G885" i="1" a="1"/>
  <c r="G885" i="1" s="1"/>
  <c r="L885" i="1" a="1"/>
  <c r="L885" i="1" s="1"/>
  <c r="H896" i="1" a="1"/>
  <c r="H896" i="1"/>
  <c r="G896" i="1" a="1"/>
  <c r="G896" i="1"/>
  <c r="P885" i="1" a="1"/>
  <c r="P885" i="1"/>
  <c r="N885" i="1" a="1"/>
  <c r="N885" i="1"/>
  <c r="F896" i="1" a="1"/>
  <c r="F896" i="1"/>
  <c r="K885" i="1" a="1"/>
  <c r="K885" i="1"/>
  <c r="Q896" i="1" a="1"/>
  <c r="Q896" i="1" s="1"/>
  <c r="Q885" i="1" a="1"/>
  <c r="Q885" i="1" s="1"/>
  <c r="P896" i="1" a="1"/>
  <c r="P896" i="1" s="1"/>
  <c r="I885" i="1" a="1"/>
  <c r="I885" i="1" s="1"/>
  <c r="O896" i="1" a="1"/>
  <c r="O896" i="1" s="1"/>
  <c r="M885" i="1" a="1"/>
  <c r="M885" i="1"/>
  <c r="N896" i="1" a="1"/>
  <c r="N896" i="1" s="1"/>
  <c r="M896" i="1" a="1"/>
  <c r="M896" i="1"/>
  <c r="L896" i="1" a="1"/>
  <c r="L896" i="1" s="1"/>
  <c r="K896" i="1" a="1"/>
  <c r="K896" i="1" s="1"/>
  <c r="J896" i="1" a="1"/>
  <c r="J896" i="1" s="1"/>
  <c r="I896" i="1" a="1"/>
  <c r="I896" i="1" s="1"/>
  <c r="H885" i="1" a="1"/>
  <c r="H885" i="1" s="1"/>
  <c r="O885" i="1" a="1"/>
  <c r="O885" i="1" s="1"/>
  <c r="J885" i="1" a="1"/>
  <c r="J885" i="1" s="1"/>
  <c r="F885" i="1" a="1"/>
  <c r="F885" i="1" s="1"/>
  <c r="G884" i="1" a="1"/>
  <c r="G884" i="1" s="1"/>
  <c r="J884" i="1" a="1"/>
  <c r="J884" i="1" s="1"/>
  <c r="Q884" i="1" a="1"/>
  <c r="Q884" i="1" s="1"/>
  <c r="P884" i="1" a="1"/>
  <c r="P884" i="1" s="1"/>
  <c r="I884" i="1" a="1"/>
  <c r="I884" i="1"/>
  <c r="O884" i="1" a="1"/>
  <c r="O884" i="1" s="1"/>
  <c r="F884" i="1" a="1"/>
  <c r="F884" i="1" s="1"/>
  <c r="N884" i="1" a="1"/>
  <c r="N884" i="1"/>
  <c r="M884" i="1" a="1"/>
  <c r="M884" i="1" s="1"/>
  <c r="L884" i="1" a="1"/>
  <c r="L884" i="1" s="1"/>
  <c r="K884" i="1" a="1"/>
  <c r="K884" i="1" s="1"/>
  <c r="H884" i="1" a="1"/>
  <c r="H884" i="1"/>
  <c r="N806" i="1" a="1"/>
  <c r="N806" i="1"/>
  <c r="M806" i="1" a="1"/>
  <c r="M806" i="1" s="1"/>
  <c r="M804" i="1" a="1"/>
  <c r="M804" i="1" s="1"/>
  <c r="K806" i="1" a="1"/>
  <c r="K806" i="1" s="1"/>
  <c r="P806" i="1" a="1"/>
  <c r="P806" i="1" s="1"/>
  <c r="H806" i="1" a="1"/>
  <c r="H806" i="1" s="1"/>
  <c r="N804" i="1" a="1"/>
  <c r="N804" i="1" s="1"/>
  <c r="O816" i="1"/>
  <c r="P804" i="1" a="1"/>
  <c r="P804" i="1" s="1"/>
  <c r="L804" i="1" a="1"/>
  <c r="L804" i="1" s="1"/>
  <c r="K816" i="1" a="1"/>
  <c r="K816" i="1" s="1"/>
  <c r="F806" i="1" a="1"/>
  <c r="F806" i="1" s="1"/>
  <c r="Q804" i="1" a="1"/>
  <c r="Q804" i="1"/>
  <c r="L806" i="1" a="1"/>
  <c r="L806" i="1" s="1"/>
  <c r="G806" i="1" a="1"/>
  <c r="G806" i="1" s="1"/>
  <c r="O804" i="1" a="1"/>
  <c r="O804" i="1" s="1"/>
  <c r="Q806" i="1" a="1"/>
  <c r="Q806" i="1" s="1"/>
  <c r="F816" i="1" a="1"/>
  <c r="F816" i="1" s="1"/>
  <c r="P816" i="1" a="1"/>
  <c r="P816" i="1" s="1"/>
  <c r="J816" i="1" a="1"/>
  <c r="J816" i="1" s="1"/>
  <c r="O806" i="1" a="1"/>
  <c r="O806" i="1" s="1"/>
  <c r="I806" i="1" a="1"/>
  <c r="I806" i="1"/>
  <c r="J806" i="1" a="1"/>
  <c r="J806" i="1" s="1"/>
  <c r="H816" i="1" a="1"/>
  <c r="H816" i="1" s="1"/>
  <c r="I802" i="1" a="1"/>
  <c r="I802" i="1" s="1"/>
  <c r="H802" i="1" a="1"/>
  <c r="H802" i="1" s="1"/>
  <c r="G802" i="1" a="1"/>
  <c r="G802" i="1"/>
  <c r="O802" i="1" a="1"/>
  <c r="O802" i="1" s="1"/>
  <c r="G804" i="1" a="1"/>
  <c r="G804" i="1" s="1"/>
  <c r="P802" i="1" a="1"/>
  <c r="P802" i="1" s="1"/>
  <c r="H804" i="1" a="1"/>
  <c r="H804" i="1"/>
  <c r="K804" i="1" a="1"/>
  <c r="K804" i="1"/>
  <c r="L802" i="1" a="1"/>
  <c r="L802" i="1"/>
  <c r="J804" i="1" a="1"/>
  <c r="J804" i="1" s="1"/>
  <c r="M802" i="1" a="1"/>
  <c r="M802" i="1" s="1"/>
  <c r="F802" i="1" a="1"/>
  <c r="F802" i="1" s="1"/>
  <c r="I804" i="1" a="1"/>
  <c r="I804" i="1" s="1"/>
  <c r="F804" i="1" a="1"/>
  <c r="F804" i="1" s="1"/>
  <c r="N802" i="1" a="1"/>
  <c r="N802" i="1" s="1"/>
  <c r="J802" i="1" a="1"/>
  <c r="J802" i="1"/>
  <c r="Q802" i="1" a="1"/>
  <c r="Q802" i="1" s="1"/>
  <c r="K802" i="1" a="1"/>
  <c r="K802" i="1" s="1"/>
  <c r="J780" i="1" a="1"/>
  <c r="J780" i="1" s="1"/>
  <c r="P780" i="1" a="1"/>
  <c r="P780" i="1" s="1"/>
  <c r="P779" i="1" s="1"/>
  <c r="N780" i="1" a="1"/>
  <c r="N780" i="1" s="1"/>
  <c r="N779" i="1" s="1"/>
  <c r="O780" i="1" a="1"/>
  <c r="O780" i="1" s="1"/>
  <c r="O779" i="1" s="1"/>
  <c r="O786" i="1" s="1"/>
  <c r="O787" i="1" s="1"/>
  <c r="I780" i="1" a="1"/>
  <c r="I780" i="1" s="1"/>
  <c r="K780" i="1" a="1"/>
  <c r="K780" i="1" s="1"/>
  <c r="K779" i="1" s="1"/>
  <c r="K783" i="1" s="1"/>
  <c r="Q780" i="1" a="1"/>
  <c r="Q780" i="1" s="1"/>
  <c r="Q779" i="1" s="1"/>
  <c r="Q786" i="1" s="1"/>
  <c r="Q787" i="1" s="1"/>
  <c r="M780" i="1" a="1"/>
  <c r="M780" i="1" s="1"/>
  <c r="M779" i="1" s="1"/>
  <c r="P766" i="1" a="1"/>
  <c r="P766" i="1"/>
  <c r="H780" i="1" a="1"/>
  <c r="H780" i="1" s="1"/>
  <c r="F780" i="1" a="1"/>
  <c r="F780" i="1" s="1"/>
  <c r="F779" i="1" s="1"/>
  <c r="F786" i="1" s="1"/>
  <c r="G780" i="1" a="1"/>
  <c r="G780" i="1"/>
  <c r="G779" i="1" s="1"/>
  <c r="L780" i="1" a="1"/>
  <c r="L780" i="1"/>
  <c r="L779" i="1" s="1"/>
  <c r="L783" i="1" s="1"/>
  <c r="Q766" i="1" a="1"/>
  <c r="Q766" i="1" s="1"/>
  <c r="Q816" i="1" s="1" a="1"/>
  <c r="Q816" i="1" s="1"/>
  <c r="O766" i="1" a="1"/>
  <c r="O766" i="1"/>
  <c r="O816" i="1" s="1" a="1"/>
  <c r="N766" i="1" a="1"/>
  <c r="N766" i="1" s="1"/>
  <c r="N816" i="1" s="1" a="1"/>
  <c r="N816" i="1" s="1"/>
  <c r="M766" i="1" a="1"/>
  <c r="M766" i="1" s="1"/>
  <c r="M816" i="1" s="1" a="1"/>
  <c r="M816" i="1" s="1"/>
  <c r="I766" i="1" a="1"/>
  <c r="I766" i="1" s="1"/>
  <c r="I816" i="1" s="1" a="1"/>
  <c r="I816" i="1" s="1"/>
  <c r="L766" i="1" a="1"/>
  <c r="L766" i="1"/>
  <c r="L816" i="1" s="1" a="1"/>
  <c r="L816" i="1" s="1"/>
  <c r="K766" i="1" a="1"/>
  <c r="K766" i="1"/>
  <c r="J766" i="1" a="1"/>
  <c r="J766" i="1"/>
  <c r="H766" i="1" a="1"/>
  <c r="H766" i="1"/>
  <c r="G766" i="1" a="1"/>
  <c r="G766" i="1"/>
  <c r="G816" i="1" s="1" a="1"/>
  <c r="G816" i="1" s="1"/>
  <c r="F766" i="1" a="1"/>
  <c r="F766" i="1" s="1"/>
  <c r="Q856" i="1"/>
  <c r="Q855" i="1" s="1"/>
  <c r="P856" i="1"/>
  <c r="O856" i="1"/>
  <c r="O855" i="1" s="1"/>
  <c r="N856" i="1"/>
  <c r="M856" i="1"/>
  <c r="M855" i="1" s="1"/>
  <c r="L856" i="1"/>
  <c r="K856" i="1"/>
  <c r="J856" i="1"/>
  <c r="I856" i="1"/>
  <c r="I855" i="1" s="1"/>
  <c r="H856" i="1"/>
  <c r="G856" i="1"/>
  <c r="G855" i="1" s="1"/>
  <c r="F856" i="1"/>
  <c r="P855" i="1"/>
  <c r="N855" i="1"/>
  <c r="L855" i="1"/>
  <c r="K855" i="1"/>
  <c r="J855" i="1"/>
  <c r="H855" i="1"/>
  <c r="F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F787" i="1"/>
  <c r="L786" i="1"/>
  <c r="L787" i="1" s="1"/>
  <c r="K786" i="1"/>
  <c r="K787" i="1" s="1"/>
  <c r="I786" i="1"/>
  <c r="I787" i="1" s="1"/>
  <c r="H786" i="1"/>
  <c r="H787" i="1" s="1"/>
  <c r="G786" i="1"/>
  <c r="G787" i="1" s="1"/>
  <c r="Q783" i="1"/>
  <c r="O783" i="1"/>
  <c r="G783" i="1"/>
  <c r="F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J779" i="1"/>
  <c r="I779" i="1"/>
  <c r="I783" i="1" s="1"/>
  <c r="H779" i="1"/>
  <c r="H783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Q675" i="1"/>
  <c r="P675" i="1"/>
  <c r="O675" i="1"/>
  <c r="N675" i="1"/>
  <c r="L675" i="1"/>
  <c r="N674" i="1"/>
  <c r="F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P669" i="1"/>
  <c r="O669" i="1"/>
  <c r="N669" i="1"/>
  <c r="M669" i="1"/>
  <c r="M675" i="1" s="1"/>
  <c r="L669" i="1"/>
  <c r="K669" i="1"/>
  <c r="K675" i="1" s="1"/>
  <c r="J669" i="1"/>
  <c r="J675" i="1" s="1"/>
  <c r="I669" i="1"/>
  <c r="I675" i="1" s="1"/>
  <c r="H669" i="1"/>
  <c r="H675" i="1" s="1"/>
  <c r="G669" i="1"/>
  <c r="G675" i="1" s="1"/>
  <c r="F669" i="1"/>
  <c r="F675" i="1" s="1"/>
  <c r="Q668" i="1"/>
  <c r="Q674" i="1" s="1"/>
  <c r="P668" i="1"/>
  <c r="P674" i="1" s="1"/>
  <c r="O668" i="1"/>
  <c r="O674" i="1" s="1"/>
  <c r="N668" i="1"/>
  <c r="M668" i="1"/>
  <c r="M674" i="1" s="1"/>
  <c r="L668" i="1"/>
  <c r="L674" i="1" s="1"/>
  <c r="K668" i="1"/>
  <c r="K674" i="1" s="1"/>
  <c r="J668" i="1"/>
  <c r="J674" i="1" s="1"/>
  <c r="I668" i="1"/>
  <c r="I674" i="1" s="1"/>
  <c r="H668" i="1"/>
  <c r="H674" i="1" s="1"/>
  <c r="G668" i="1"/>
  <c r="G674" i="1" s="1"/>
  <c r="F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Q520" i="1"/>
  <c r="P519" i="1"/>
  <c r="L519" i="1"/>
  <c r="F519" i="1"/>
  <c r="L517" i="1"/>
  <c r="I516" i="1"/>
  <c r="G516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F504" i="1"/>
  <c r="N480" i="1"/>
  <c r="L479" i="1"/>
  <c r="H479" i="1"/>
  <c r="N476" i="1"/>
  <c r="J476" i="1"/>
  <c r="H476" i="1"/>
  <c r="F476" i="1"/>
  <c r="P473" i="1"/>
  <c r="F47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P437" i="1"/>
  <c r="O437" i="1"/>
  <c r="N437" i="1"/>
  <c r="L437" i="1"/>
  <c r="K437" i="1"/>
  <c r="H429" i="1"/>
  <c r="J428" i="1"/>
  <c r="P413" i="1"/>
  <c r="O413" i="1"/>
  <c r="N413" i="1"/>
  <c r="J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Q400" i="1"/>
  <c r="O400" i="1"/>
  <c r="O520" i="1" s="1"/>
  <c r="P399" i="1"/>
  <c r="K399" i="1"/>
  <c r="K519" i="1" s="1"/>
  <c r="I399" i="1"/>
  <c r="I519" i="1" s="1"/>
  <c r="F399" i="1"/>
  <c r="Q398" i="1"/>
  <c r="Q439" i="1" s="1"/>
  <c r="P398" i="1"/>
  <c r="P439" i="1" s="1"/>
  <c r="L398" i="1"/>
  <c r="L439" i="1" s="1"/>
  <c r="J398" i="1"/>
  <c r="J439" i="1" s="1"/>
  <c r="I398" i="1"/>
  <c r="I439" i="1" s="1"/>
  <c r="H398" i="1"/>
  <c r="H439" i="1" s="1"/>
  <c r="G398" i="1"/>
  <c r="G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Q386" i="1"/>
  <c r="Q517" i="1" s="1"/>
  <c r="O386" i="1"/>
  <c r="O517" i="1" s="1"/>
  <c r="N386" i="1"/>
  <c r="N517" i="1" s="1"/>
  <c r="M386" i="1"/>
  <c r="M517" i="1" s="1"/>
  <c r="G386" i="1"/>
  <c r="G517" i="1" s="1"/>
  <c r="Q385" i="1"/>
  <c r="Q516" i="1" s="1"/>
  <c r="N385" i="1"/>
  <c r="N516" i="1" s="1"/>
  <c r="L385" i="1"/>
  <c r="L516" i="1" s="1"/>
  <c r="K385" i="1"/>
  <c r="K516" i="1" s="1"/>
  <c r="P383" i="1"/>
  <c r="P514" i="1" s="1"/>
  <c r="I383" i="1"/>
  <c r="I514" i="1" s="1"/>
  <c r="Q382" i="1"/>
  <c r="Q513" i="1" s="1"/>
  <c r="L382" i="1"/>
  <c r="L513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Q380" i="1"/>
  <c r="Q437" i="1" s="1"/>
  <c r="K380" i="1"/>
  <c r="H364" i="1"/>
  <c r="F364" i="1"/>
  <c r="P363" i="1"/>
  <c r="P504" i="1" s="1"/>
  <c r="H362" i="1"/>
  <c r="P361" i="1"/>
  <c r="P428" i="1" s="1"/>
  <c r="I361" i="1"/>
  <c r="I428" i="1" s="1"/>
  <c r="H361" i="1"/>
  <c r="H428" i="1" s="1"/>
  <c r="G361" i="1"/>
  <c r="G428" i="1" s="1"/>
  <c r="F361" i="1"/>
  <c r="F428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P325" i="1"/>
  <c r="P480" i="1" s="1"/>
  <c r="N325" i="1"/>
  <c r="N323" i="1"/>
  <c r="N478" i="1" s="1"/>
  <c r="L323" i="1"/>
  <c r="L478" i="1" s="1"/>
  <c r="P322" i="1"/>
  <c r="P477" i="1" s="1"/>
  <c r="P321" i="1"/>
  <c r="P476" i="1" s="1"/>
  <c r="O321" i="1"/>
  <c r="O476" i="1" s="1"/>
  <c r="H321" i="1"/>
  <c r="F321" i="1"/>
  <c r="P319" i="1"/>
  <c r="P474" i="1" s="1"/>
  <c r="L319" i="1"/>
  <c r="L474" i="1" s="1"/>
  <c r="J319" i="1"/>
  <c r="J474" i="1" s="1"/>
  <c r="I319" i="1"/>
  <c r="I474" i="1" s="1"/>
  <c r="H319" i="1"/>
  <c r="H474" i="1" s="1"/>
  <c r="F319" i="1"/>
  <c r="F474" i="1" s="1"/>
  <c r="P318" i="1"/>
  <c r="H315" i="1"/>
  <c r="H420" i="1" s="1"/>
  <c r="P314" i="1"/>
  <c r="P419" i="1" s="1"/>
  <c r="L314" i="1"/>
  <c r="L419" i="1" s="1"/>
  <c r="H314" i="1"/>
  <c r="H419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P300" i="1"/>
  <c r="O300" i="1"/>
  <c r="N300" i="1"/>
  <c r="M300" i="1"/>
  <c r="M413" i="1" s="1"/>
  <c r="L300" i="1"/>
  <c r="L413" i="1" s="1"/>
  <c r="K300" i="1"/>
  <c r="K413" i="1" s="1"/>
  <c r="J300" i="1"/>
  <c r="I300" i="1"/>
  <c r="I413" i="1" s="1"/>
  <c r="H300" i="1"/>
  <c r="H413" i="1" s="1"/>
  <c r="G300" i="1"/>
  <c r="G413" i="1" s="1"/>
  <c r="F300" i="1"/>
  <c r="F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P129" i="1"/>
  <c r="O129" i="1"/>
  <c r="M129" i="1"/>
  <c r="H129" i="1"/>
  <c r="P128" i="1"/>
  <c r="N128" i="1"/>
  <c r="M128" i="1"/>
  <c r="L128" i="1"/>
  <c r="H128" i="1"/>
  <c r="G128" i="1"/>
  <c r="F128" i="1"/>
  <c r="L126" i="1"/>
  <c r="N125" i="1"/>
  <c r="M125" i="1"/>
  <c r="L125" i="1"/>
  <c r="K125" i="1"/>
  <c r="J125" i="1"/>
  <c r="H125" i="1"/>
  <c r="G125" i="1"/>
  <c r="Q124" i="1"/>
  <c r="P124" i="1"/>
  <c r="O124" i="1"/>
  <c r="M124" i="1"/>
  <c r="K124" i="1"/>
  <c r="J124" i="1"/>
  <c r="H124" i="1"/>
  <c r="G124" i="1"/>
  <c r="F124" i="1"/>
  <c r="P123" i="1"/>
  <c r="J123" i="1"/>
  <c r="H123" i="1"/>
  <c r="F123" i="1"/>
  <c r="P122" i="1"/>
  <c r="O122" i="1"/>
  <c r="M122" i="1"/>
  <c r="K122" i="1"/>
  <c r="P121" i="1"/>
  <c r="L121" i="1"/>
  <c r="G121" i="1"/>
  <c r="Q120" i="1"/>
  <c r="P120" i="1"/>
  <c r="N120" i="1"/>
  <c r="M120" i="1"/>
  <c r="K120" i="1"/>
  <c r="I120" i="1"/>
  <c r="G120" i="1"/>
  <c r="Q119" i="1"/>
  <c r="O119" i="1"/>
  <c r="N119" i="1"/>
  <c r="M119" i="1"/>
  <c r="L119" i="1"/>
  <c r="H119" i="1"/>
  <c r="P118" i="1"/>
  <c r="N118" i="1"/>
  <c r="L118" i="1"/>
  <c r="K118" i="1"/>
  <c r="J118" i="1"/>
  <c r="I118" i="1"/>
  <c r="H118" i="1"/>
  <c r="G118" i="1"/>
  <c r="F118" i="1"/>
  <c r="Q117" i="1"/>
  <c r="O117" i="1"/>
  <c r="H117" i="1"/>
  <c r="P116" i="1"/>
  <c r="K116" i="1"/>
  <c r="I116" i="1"/>
  <c r="G116" i="1"/>
  <c r="F116" i="1"/>
  <c r="P115" i="1"/>
  <c r="O115" i="1"/>
  <c r="M115" i="1"/>
  <c r="K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P400" i="1" s="1"/>
  <c r="P520" i="1" s="1"/>
  <c r="O290" i="1"/>
  <c r="N290" i="1"/>
  <c r="M290" i="1"/>
  <c r="L290" i="1"/>
  <c r="K290" i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J399" i="1" s="1"/>
  <c r="J519" i="1" s="1"/>
  <c r="I289" i="1"/>
  <c r="H289" i="1"/>
  <c r="H399" i="1" s="1"/>
  <c r="H519" i="1" s="1"/>
  <c r="G289" i="1"/>
  <c r="G399" i="1" s="1"/>
  <c r="G519" i="1" s="1"/>
  <c r="F289" i="1"/>
  <c r="Q287" i="1"/>
  <c r="P287" i="1"/>
  <c r="O287" i="1"/>
  <c r="N287" i="1"/>
  <c r="M287" i="1"/>
  <c r="L287" i="1"/>
  <c r="L386" i="1" s="1"/>
  <c r="K287" i="1"/>
  <c r="J287" i="1"/>
  <c r="I287" i="1"/>
  <c r="H287" i="1"/>
  <c r="G287" i="1"/>
  <c r="F287" i="1"/>
  <c r="F386" i="1" s="1"/>
  <c r="F517" i="1" s="1"/>
  <c r="Q286" i="1"/>
  <c r="P286" i="1"/>
  <c r="P385" i="1" s="1"/>
  <c r="P516" i="1" s="1"/>
  <c r="O286" i="1"/>
  <c r="N286" i="1"/>
  <c r="M286" i="1"/>
  <c r="L286" i="1"/>
  <c r="K286" i="1"/>
  <c r="J286" i="1"/>
  <c r="I286" i="1"/>
  <c r="I385" i="1" s="1"/>
  <c r="H286" i="1"/>
  <c r="G286" i="1"/>
  <c r="F286" i="1"/>
  <c r="Q285" i="1"/>
  <c r="P285" i="1"/>
  <c r="P384" i="1" s="1"/>
  <c r="P515" i="1" s="1"/>
  <c r="O285" i="1"/>
  <c r="N285" i="1"/>
  <c r="M285" i="1"/>
  <c r="L285" i="1"/>
  <c r="K285" i="1"/>
  <c r="J285" i="1"/>
  <c r="I285" i="1"/>
  <c r="H285" i="1"/>
  <c r="H384" i="1" s="1"/>
  <c r="H515" i="1" s="1"/>
  <c r="G285" i="1"/>
  <c r="F285" i="1"/>
  <c r="H274" i="1"/>
  <c r="Q250" i="1"/>
  <c r="Q325" i="1" s="1"/>
  <c r="Q480" i="1" s="1"/>
  <c r="P250" i="1"/>
  <c r="O250" i="1"/>
  <c r="O325" i="1" s="1"/>
  <c r="O480" i="1" s="1"/>
  <c r="N250" i="1"/>
  <c r="M250" i="1"/>
  <c r="M325" i="1" s="1"/>
  <c r="M480" i="1" s="1"/>
  <c r="L250" i="1"/>
  <c r="L325" i="1" s="1"/>
  <c r="L480" i="1" s="1"/>
  <c r="K250" i="1"/>
  <c r="K325" i="1" s="1"/>
  <c r="K480" i="1" s="1"/>
  <c r="J250" i="1"/>
  <c r="I250" i="1"/>
  <c r="H250" i="1"/>
  <c r="H325" i="1" s="1"/>
  <c r="H480" i="1" s="1"/>
  <c r="G250" i="1"/>
  <c r="F250" i="1"/>
  <c r="Q249" i="1"/>
  <c r="P249" i="1"/>
  <c r="O249" i="1"/>
  <c r="N249" i="1"/>
  <c r="M249" i="1"/>
  <c r="L249" i="1"/>
  <c r="L324" i="1" s="1"/>
  <c r="K249" i="1"/>
  <c r="J249" i="1"/>
  <c r="I249" i="1"/>
  <c r="H249" i="1"/>
  <c r="G249" i="1"/>
  <c r="F249" i="1"/>
  <c r="Q248" i="1"/>
  <c r="Q323" i="1" s="1"/>
  <c r="Q478" i="1" s="1"/>
  <c r="P248" i="1"/>
  <c r="P323" i="1" s="1"/>
  <c r="P478" i="1" s="1"/>
  <c r="O248" i="1"/>
  <c r="O323" i="1" s="1"/>
  <c r="O478" i="1" s="1"/>
  <c r="N248" i="1"/>
  <c r="M248" i="1"/>
  <c r="L248" i="1"/>
  <c r="K248" i="1"/>
  <c r="K323" i="1" s="1"/>
  <c r="K478" i="1" s="1"/>
  <c r="J248" i="1"/>
  <c r="I248" i="1"/>
  <c r="I323" i="1" s="1"/>
  <c r="I478" i="1" s="1"/>
  <c r="H248" i="1"/>
  <c r="H323" i="1" s="1"/>
  <c r="H478" i="1" s="1"/>
  <c r="G248" i="1"/>
  <c r="G323" i="1" s="1"/>
  <c r="G478" i="1" s="1"/>
  <c r="F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Q246" i="1"/>
  <c r="P246" i="1"/>
  <c r="O246" i="1"/>
  <c r="N246" i="1"/>
  <c r="M246" i="1"/>
  <c r="L246" i="1"/>
  <c r="K246" i="1"/>
  <c r="J246" i="1"/>
  <c r="I246" i="1"/>
  <c r="H246" i="1"/>
  <c r="G246" i="1"/>
  <c r="G321" i="1" s="1"/>
  <c r="G476" i="1" s="1"/>
  <c r="F246" i="1"/>
  <c r="Q245" i="1"/>
  <c r="Q320" i="1" s="1"/>
  <c r="Q475" i="1" s="1"/>
  <c r="P245" i="1"/>
  <c r="P320" i="1" s="1"/>
  <c r="P475" i="1" s="1"/>
  <c r="O245" i="1"/>
  <c r="O320" i="1" s="1"/>
  <c r="O475" i="1" s="1"/>
  <c r="N245" i="1"/>
  <c r="M245" i="1"/>
  <c r="L245" i="1"/>
  <c r="K245" i="1"/>
  <c r="J245" i="1"/>
  <c r="I245" i="1"/>
  <c r="H245" i="1"/>
  <c r="G245" i="1"/>
  <c r="F245" i="1"/>
  <c r="Q244" i="1"/>
  <c r="P244" i="1"/>
  <c r="O244" i="1"/>
  <c r="N244" i="1"/>
  <c r="M244" i="1"/>
  <c r="L244" i="1"/>
  <c r="K244" i="1"/>
  <c r="K319" i="1" s="1"/>
  <c r="K474" i="1" s="1"/>
  <c r="J244" i="1"/>
  <c r="I244" i="1"/>
  <c r="H244" i="1"/>
  <c r="G244" i="1"/>
  <c r="G319" i="1" s="1"/>
  <c r="G474" i="1" s="1"/>
  <c r="F244" i="1"/>
  <c r="Q243" i="1"/>
  <c r="P243" i="1"/>
  <c r="O243" i="1"/>
  <c r="O318" i="1" s="1"/>
  <c r="O473" i="1" s="1"/>
  <c r="N243" i="1"/>
  <c r="M243" i="1"/>
  <c r="M318" i="1" s="1"/>
  <c r="M473" i="1" s="1"/>
  <c r="L243" i="1"/>
  <c r="K243" i="1"/>
  <c r="K318" i="1" s="1"/>
  <c r="K473" i="1" s="1"/>
  <c r="J243" i="1"/>
  <c r="I243" i="1"/>
  <c r="H243" i="1"/>
  <c r="H318" i="1" s="1"/>
  <c r="H473" i="1" s="1"/>
  <c r="G243" i="1"/>
  <c r="F243" i="1"/>
  <c r="Q235" i="1"/>
  <c r="P235" i="1"/>
  <c r="O235" i="1"/>
  <c r="N235" i="1"/>
  <c r="M235" i="1"/>
  <c r="L235" i="1"/>
  <c r="L301" i="1" s="1"/>
  <c r="L465" i="1" s="1"/>
  <c r="K235" i="1"/>
  <c r="J235" i="1"/>
  <c r="I235" i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L222" i="1" s="1"/>
  <c r="L221" i="1" s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Q212" i="1" s="1"/>
  <c r="P216" i="1"/>
  <c r="O216" i="1"/>
  <c r="N216" i="1"/>
  <c r="M216" i="1"/>
  <c r="L216" i="1"/>
  <c r="K216" i="1"/>
  <c r="J216" i="1"/>
  <c r="I216" i="1"/>
  <c r="H216" i="1"/>
  <c r="H212" i="1" s="1"/>
  <c r="G216" i="1"/>
  <c r="F216" i="1"/>
  <c r="P212" i="1"/>
  <c r="O212" i="1"/>
  <c r="N212" i="1"/>
  <c r="M212" i="1"/>
  <c r="L212" i="1"/>
  <c r="K212" i="1"/>
  <c r="J212" i="1"/>
  <c r="I212" i="1"/>
  <c r="G212" i="1"/>
  <c r="F212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Q207" i="1"/>
  <c r="P207" i="1"/>
  <c r="O207" i="1"/>
  <c r="O380" i="1" s="1"/>
  <c r="N207" i="1"/>
  <c r="M207" i="1"/>
  <c r="M380" i="1" s="1"/>
  <c r="M437" i="1" s="1"/>
  <c r="L207" i="1"/>
  <c r="K207" i="1"/>
  <c r="J207" i="1"/>
  <c r="I207" i="1"/>
  <c r="H207" i="1"/>
  <c r="G207" i="1"/>
  <c r="F207" i="1"/>
  <c r="Q198" i="1"/>
  <c r="O198" i="1"/>
  <c r="O361" i="1" s="1"/>
  <c r="O428" i="1" s="1"/>
  <c r="N198" i="1"/>
  <c r="N361" i="1" s="1"/>
  <c r="N428" i="1" s="1"/>
  <c r="J198" i="1"/>
  <c r="J361" i="1" s="1"/>
  <c r="Q190" i="1"/>
  <c r="P190" i="1"/>
  <c r="O190" i="1"/>
  <c r="N190" i="1"/>
  <c r="M190" i="1"/>
  <c r="L190" i="1"/>
  <c r="K190" i="1"/>
  <c r="J190" i="1"/>
  <c r="I190" i="1"/>
  <c r="H190" i="1"/>
  <c r="G190" i="1"/>
  <c r="F190" i="1"/>
  <c r="Q189" i="1"/>
  <c r="P189" i="1"/>
  <c r="O189" i="1"/>
  <c r="N189" i="1"/>
  <c r="N314" i="1" s="1"/>
  <c r="N419" i="1" s="1"/>
  <c r="M189" i="1"/>
  <c r="M314" i="1" s="1"/>
  <c r="M419" i="1" s="1"/>
  <c r="L189" i="1"/>
  <c r="K189" i="1"/>
  <c r="K314" i="1" s="1"/>
  <c r="K419" i="1" s="1"/>
  <c r="J189" i="1"/>
  <c r="J314" i="1" s="1"/>
  <c r="J419" i="1" s="1"/>
  <c r="I189" i="1"/>
  <c r="I314" i="1" s="1"/>
  <c r="I419" i="1" s="1"/>
  <c r="H189" i="1"/>
  <c r="G189" i="1"/>
  <c r="G314" i="1" s="1"/>
  <c r="G419" i="1" s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P172" i="1"/>
  <c r="O172" i="1"/>
  <c r="N172" i="1"/>
  <c r="M172" i="1"/>
  <c r="M400" i="1" s="1"/>
  <c r="M520" i="1" s="1"/>
  <c r="L172" i="1"/>
  <c r="L400" i="1" s="1"/>
  <c r="L520" i="1" s="1"/>
  <c r="K172" i="1"/>
  <c r="K400" i="1" s="1"/>
  <c r="K520" i="1" s="1"/>
  <c r="J172" i="1"/>
  <c r="J400" i="1" s="1"/>
  <c r="J520" i="1" s="1"/>
  <c r="I172" i="1"/>
  <c r="I400" i="1" s="1"/>
  <c r="I520" i="1" s="1"/>
  <c r="H172" i="1"/>
  <c r="H400" i="1" s="1"/>
  <c r="H520" i="1" s="1"/>
  <c r="G172" i="1"/>
  <c r="G400" i="1" s="1"/>
  <c r="G520" i="1" s="1"/>
  <c r="F172" i="1"/>
  <c r="F400" i="1" s="1"/>
  <c r="F520" i="1" s="1"/>
  <c r="Q171" i="1"/>
  <c r="Q399" i="1" s="1"/>
  <c r="Q519" i="1" s="1"/>
  <c r="P171" i="1"/>
  <c r="O171" i="1"/>
  <c r="O399" i="1" s="1"/>
  <c r="O519" i="1" s="1"/>
  <c r="N171" i="1"/>
  <c r="N399" i="1" s="1"/>
  <c r="N519" i="1" s="1"/>
  <c r="M171" i="1"/>
  <c r="M399" i="1" s="1"/>
  <c r="M519" i="1" s="1"/>
  <c r="L171" i="1"/>
  <c r="L399" i="1" s="1"/>
  <c r="K171" i="1"/>
  <c r="J171" i="1"/>
  <c r="I171" i="1"/>
  <c r="H171" i="1"/>
  <c r="G171" i="1"/>
  <c r="F171" i="1"/>
  <c r="Q170" i="1"/>
  <c r="P170" i="1"/>
  <c r="O170" i="1"/>
  <c r="O398" i="1" s="1"/>
  <c r="O439" i="1" s="1"/>
  <c r="N170" i="1"/>
  <c r="N398" i="1" s="1"/>
  <c r="N439" i="1" s="1"/>
  <c r="M170" i="1"/>
  <c r="M398" i="1" s="1"/>
  <c r="M439" i="1" s="1"/>
  <c r="L170" i="1"/>
  <c r="K170" i="1"/>
  <c r="K398" i="1" s="1"/>
  <c r="K439" i="1" s="1"/>
  <c r="J170" i="1"/>
  <c r="I170" i="1"/>
  <c r="H170" i="1"/>
  <c r="G170" i="1"/>
  <c r="F170" i="1"/>
  <c r="F398" i="1" s="1"/>
  <c r="F439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P158" i="1"/>
  <c r="P386" i="1" s="1"/>
  <c r="P517" i="1" s="1"/>
  <c r="O158" i="1"/>
  <c r="N158" i="1"/>
  <c r="M158" i="1"/>
  <c r="L158" i="1"/>
  <c r="K158" i="1"/>
  <c r="K386" i="1" s="1"/>
  <c r="K517" i="1" s="1"/>
  <c r="J158" i="1"/>
  <c r="J386" i="1" s="1"/>
  <c r="J517" i="1" s="1"/>
  <c r="I158" i="1"/>
  <c r="I386" i="1" s="1"/>
  <c r="I517" i="1" s="1"/>
  <c r="H158" i="1"/>
  <c r="G158" i="1"/>
  <c r="F158" i="1"/>
  <c r="Q157" i="1"/>
  <c r="P157" i="1"/>
  <c r="O157" i="1"/>
  <c r="N157" i="1"/>
  <c r="M157" i="1"/>
  <c r="M385" i="1" s="1"/>
  <c r="M516" i="1" s="1"/>
  <c r="L157" i="1"/>
  <c r="K157" i="1"/>
  <c r="J157" i="1"/>
  <c r="J385" i="1" s="1"/>
  <c r="J516" i="1" s="1"/>
  <c r="I157" i="1"/>
  <c r="H157" i="1"/>
  <c r="H385" i="1" s="1"/>
  <c r="H516" i="1" s="1"/>
  <c r="G157" i="1"/>
  <c r="G385" i="1" s="1"/>
  <c r="F157" i="1"/>
  <c r="F385" i="1" s="1"/>
  <c r="F516" i="1" s="1"/>
  <c r="Q156" i="1"/>
  <c r="Q384" i="1" s="1"/>
  <c r="Q515" i="1" s="1"/>
  <c r="P156" i="1"/>
  <c r="O156" i="1"/>
  <c r="O384" i="1" s="1"/>
  <c r="O515" i="1" s="1"/>
  <c r="N156" i="1"/>
  <c r="N384" i="1" s="1"/>
  <c r="N515" i="1" s="1"/>
  <c r="M156" i="1"/>
  <c r="M384" i="1" s="1"/>
  <c r="M515" i="1" s="1"/>
  <c r="L156" i="1"/>
  <c r="L384" i="1" s="1"/>
  <c r="L515" i="1" s="1"/>
  <c r="K156" i="1"/>
  <c r="K384" i="1" s="1"/>
  <c r="K515" i="1" s="1"/>
  <c r="J156" i="1"/>
  <c r="J384" i="1" s="1"/>
  <c r="J515" i="1" s="1"/>
  <c r="I156" i="1"/>
  <c r="I384" i="1" s="1"/>
  <c r="I515" i="1" s="1"/>
  <c r="H156" i="1"/>
  <c r="G156" i="1"/>
  <c r="G384" i="1" s="1"/>
  <c r="G515" i="1" s="1"/>
  <c r="F156" i="1"/>
  <c r="F384" i="1" s="1"/>
  <c r="F515" i="1" s="1"/>
  <c r="Q155" i="1"/>
  <c r="Q383" i="1" s="1"/>
  <c r="Q514" i="1" s="1"/>
  <c r="P155" i="1"/>
  <c r="O155" i="1"/>
  <c r="N155" i="1"/>
  <c r="M155" i="1"/>
  <c r="L155" i="1"/>
  <c r="K155" i="1"/>
  <c r="J155" i="1"/>
  <c r="I155" i="1"/>
  <c r="H155" i="1"/>
  <c r="G155" i="1"/>
  <c r="F155" i="1"/>
  <c r="Q154" i="1"/>
  <c r="P154" i="1"/>
  <c r="O154" i="1"/>
  <c r="N154" i="1"/>
  <c r="N382" i="1" s="1"/>
  <c r="N513" i="1" s="1"/>
  <c r="M154" i="1"/>
  <c r="L154" i="1"/>
  <c r="K154" i="1"/>
  <c r="J154" i="1"/>
  <c r="J382" i="1" s="1"/>
  <c r="J513" i="1" s="1"/>
  <c r="I154" i="1"/>
  <c r="I382" i="1" s="1"/>
  <c r="I513" i="1" s="1"/>
  <c r="H154" i="1"/>
  <c r="G154" i="1"/>
  <c r="G382" i="1" s="1"/>
  <c r="G513" i="1" s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P152" i="1"/>
  <c r="P380" i="1" s="1"/>
  <c r="O152" i="1"/>
  <c r="N152" i="1"/>
  <c r="N380" i="1" s="1"/>
  <c r="M152" i="1"/>
  <c r="L152" i="1"/>
  <c r="L380" i="1" s="1"/>
  <c r="K152" i="1"/>
  <c r="J152" i="1"/>
  <c r="I152" i="1"/>
  <c r="H152" i="1"/>
  <c r="G152" i="1"/>
  <c r="F152" i="1"/>
  <c r="Q136" i="1"/>
  <c r="P136" i="1"/>
  <c r="P364" i="1" s="1"/>
  <c r="O136" i="1"/>
  <c r="N136" i="1"/>
  <c r="N364" i="1" s="1"/>
  <c r="M136" i="1"/>
  <c r="M364" i="1" s="1"/>
  <c r="L136" i="1"/>
  <c r="K136" i="1"/>
  <c r="K364" i="1" s="1"/>
  <c r="J136" i="1"/>
  <c r="J364" i="1" s="1"/>
  <c r="I136" i="1"/>
  <c r="H136" i="1"/>
  <c r="G136" i="1"/>
  <c r="F136" i="1"/>
  <c r="Q135" i="1"/>
  <c r="P135" i="1"/>
  <c r="O135" i="1"/>
  <c r="N135" i="1"/>
  <c r="M135" i="1"/>
  <c r="L135" i="1"/>
  <c r="K135" i="1"/>
  <c r="J135" i="1"/>
  <c r="I135" i="1"/>
  <c r="H135" i="1"/>
  <c r="H130" i="1" s="1"/>
  <c r="G135" i="1"/>
  <c r="F135" i="1"/>
  <c r="F363" i="1" s="1"/>
  <c r="Q134" i="1"/>
  <c r="P134" i="1"/>
  <c r="P362" i="1" s="1"/>
  <c r="P429" i="1" s="1"/>
  <c r="O134" i="1"/>
  <c r="O362" i="1" s="1"/>
  <c r="O429" i="1" s="1"/>
  <c r="N134" i="1"/>
  <c r="N362" i="1" s="1"/>
  <c r="N429" i="1" s="1"/>
  <c r="M134" i="1"/>
  <c r="L134" i="1"/>
  <c r="K134" i="1"/>
  <c r="J134" i="1"/>
  <c r="I134" i="1"/>
  <c r="I362" i="1" s="1"/>
  <c r="I429" i="1" s="1"/>
  <c r="H134" i="1"/>
  <c r="G134" i="1"/>
  <c r="F134" i="1"/>
  <c r="Q133" i="1"/>
  <c r="Q361" i="1" s="1"/>
  <c r="Q428" i="1" s="1"/>
  <c r="P133" i="1"/>
  <c r="O133" i="1"/>
  <c r="O140" i="1" s="1" a="1"/>
  <c r="N133" i="1"/>
  <c r="M133" i="1"/>
  <c r="M140" i="1" s="1" a="1"/>
  <c r="M140" i="1" s="1"/>
  <c r="L133" i="1"/>
  <c r="K133" i="1"/>
  <c r="K140" i="1" s="1" a="1"/>
  <c r="J133" i="1"/>
  <c r="I133" i="1"/>
  <c r="H133" i="1"/>
  <c r="G133" i="1"/>
  <c r="F133" i="1"/>
  <c r="Q132" i="1"/>
  <c r="P132" i="1"/>
  <c r="O132" i="1"/>
  <c r="N132" i="1"/>
  <c r="N139" i="1" s="1" a="1"/>
  <c r="N139" i="1" s="1"/>
  <c r="M132" i="1"/>
  <c r="L132" i="1"/>
  <c r="L139" i="1" s="1" a="1"/>
  <c r="L139" i="1" s="1"/>
  <c r="K132" i="1"/>
  <c r="J132" i="1"/>
  <c r="I132" i="1"/>
  <c r="H132" i="1"/>
  <c r="G132" i="1"/>
  <c r="F132" i="1"/>
  <c r="F139" i="1" s="1" a="1"/>
  <c r="F139" i="1" s="1"/>
  <c r="Q131" i="1"/>
  <c r="Q130" i="1" s="1"/>
  <c r="P131" i="1"/>
  <c r="O131" i="1"/>
  <c r="O130" i="1" s="1"/>
  <c r="N131" i="1"/>
  <c r="N130" i="1" s="1"/>
  <c r="M131" i="1"/>
  <c r="M130" i="1" s="1"/>
  <c r="L131" i="1"/>
  <c r="L138" i="1" s="1" a="1"/>
  <c r="K131" i="1"/>
  <c r="K138" i="1" s="1" a="1"/>
  <c r="K138" i="1" s="1"/>
  <c r="J131" i="1"/>
  <c r="I131" i="1"/>
  <c r="H131" i="1"/>
  <c r="G131" i="1"/>
  <c r="F131" i="1"/>
  <c r="Q97" i="1"/>
  <c r="Q129" i="1" s="1"/>
  <c r="P97" i="1"/>
  <c r="O97" i="1"/>
  <c r="N97" i="1"/>
  <c r="N129" i="1" s="1"/>
  <c r="M97" i="1"/>
  <c r="L97" i="1"/>
  <c r="L129" i="1" s="1"/>
  <c r="K97" i="1"/>
  <c r="K129" i="1" s="1"/>
  <c r="J97" i="1"/>
  <c r="J129" i="1" s="1"/>
  <c r="I97" i="1"/>
  <c r="I129" i="1" s="1"/>
  <c r="H97" i="1"/>
  <c r="G97" i="1"/>
  <c r="G129" i="1" s="1"/>
  <c r="F97" i="1"/>
  <c r="Q96" i="1"/>
  <c r="P96" i="1"/>
  <c r="P324" i="1" s="1"/>
  <c r="P479" i="1" s="1"/>
  <c r="O96" i="1"/>
  <c r="N96" i="1"/>
  <c r="N324" i="1" s="1"/>
  <c r="N479" i="1" s="1"/>
  <c r="M96" i="1"/>
  <c r="M324" i="1" s="1"/>
  <c r="M479" i="1" s="1"/>
  <c r="L96" i="1"/>
  <c r="K96" i="1"/>
  <c r="J96" i="1"/>
  <c r="J324" i="1" s="1"/>
  <c r="J479" i="1" s="1"/>
  <c r="I96" i="1"/>
  <c r="I324" i="1" s="1"/>
  <c r="I479" i="1" s="1"/>
  <c r="H96" i="1"/>
  <c r="H324" i="1" s="1"/>
  <c r="G96" i="1"/>
  <c r="F96" i="1"/>
  <c r="Q95" i="1"/>
  <c r="P95" i="1"/>
  <c r="O95" i="1"/>
  <c r="N95" i="1"/>
  <c r="M95" i="1"/>
  <c r="L95" i="1"/>
  <c r="K95" i="1"/>
  <c r="J95" i="1"/>
  <c r="J323" i="1" s="1"/>
  <c r="J478" i="1" s="1"/>
  <c r="I95" i="1"/>
  <c r="H95" i="1"/>
  <c r="G95" i="1"/>
  <c r="F95" i="1"/>
  <c r="F323" i="1" s="1"/>
  <c r="F478" i="1" s="1"/>
  <c r="Q94" i="1"/>
  <c r="Q126" i="1" s="1"/>
  <c r="P94" i="1"/>
  <c r="P126" i="1" s="1"/>
  <c r="O94" i="1"/>
  <c r="O126" i="1" s="1"/>
  <c r="N94" i="1"/>
  <c r="N322" i="1" s="1"/>
  <c r="N477" i="1" s="1"/>
  <c r="M94" i="1"/>
  <c r="M322" i="1" s="1"/>
  <c r="M477" i="1" s="1"/>
  <c r="L94" i="1"/>
  <c r="L322" i="1" s="1"/>
  <c r="L477" i="1" s="1"/>
  <c r="K94" i="1"/>
  <c r="K322" i="1" s="1"/>
  <c r="K477" i="1" s="1"/>
  <c r="J94" i="1"/>
  <c r="I94" i="1"/>
  <c r="I126" i="1" s="1"/>
  <c r="H94" i="1"/>
  <c r="G94" i="1"/>
  <c r="G126" i="1" s="1"/>
  <c r="F94" i="1"/>
  <c r="Q93" i="1"/>
  <c r="Q125" i="1" s="1"/>
  <c r="P93" i="1"/>
  <c r="P125" i="1" s="1"/>
  <c r="O93" i="1"/>
  <c r="O125" i="1" s="1"/>
  <c r="N93" i="1"/>
  <c r="N321" i="1" s="1"/>
  <c r="M93" i="1"/>
  <c r="L93" i="1"/>
  <c r="K93" i="1"/>
  <c r="J93" i="1"/>
  <c r="J321" i="1" s="1"/>
  <c r="I93" i="1"/>
  <c r="H93" i="1"/>
  <c r="G93" i="1"/>
  <c r="F93" i="1"/>
  <c r="F125" i="1" s="1"/>
  <c r="Q92" i="1"/>
  <c r="P92" i="1"/>
  <c r="O92" i="1"/>
  <c r="N92" i="1"/>
  <c r="M92" i="1"/>
  <c r="M320" i="1" s="1"/>
  <c r="M475" i="1" s="1"/>
  <c r="L92" i="1"/>
  <c r="L124" i="1" s="1"/>
  <c r="K92" i="1"/>
  <c r="K320" i="1" s="1"/>
  <c r="K475" i="1" s="1"/>
  <c r="J92" i="1"/>
  <c r="J320" i="1" s="1"/>
  <c r="J475" i="1" s="1"/>
  <c r="I92" i="1"/>
  <c r="H92" i="1"/>
  <c r="H320" i="1" s="1"/>
  <c r="H475" i="1" s="1"/>
  <c r="G92" i="1"/>
  <c r="G320" i="1" s="1"/>
  <c r="G475" i="1" s="1"/>
  <c r="F92" i="1"/>
  <c r="F320" i="1" s="1"/>
  <c r="F475" i="1" s="1"/>
  <c r="Q91" i="1"/>
  <c r="Q319" i="1" s="1"/>
  <c r="Q474" i="1" s="1"/>
  <c r="P91" i="1"/>
  <c r="O91" i="1"/>
  <c r="N91" i="1"/>
  <c r="N319" i="1" s="1"/>
  <c r="N474" i="1" s="1"/>
  <c r="M91" i="1"/>
  <c r="L91" i="1"/>
  <c r="L123" i="1" s="1"/>
  <c r="K91" i="1"/>
  <c r="K123" i="1" s="1"/>
  <c r="J91" i="1"/>
  <c r="I91" i="1"/>
  <c r="I123" i="1" s="1"/>
  <c r="H91" i="1"/>
  <c r="G91" i="1"/>
  <c r="G123" i="1" s="1"/>
  <c r="F91" i="1"/>
  <c r="Q90" i="1"/>
  <c r="P90" i="1"/>
  <c r="O90" i="1"/>
  <c r="N90" i="1"/>
  <c r="N318" i="1" s="1"/>
  <c r="N473" i="1" s="1"/>
  <c r="M90" i="1"/>
  <c r="L90" i="1"/>
  <c r="K90" i="1"/>
  <c r="J90" i="1"/>
  <c r="I90" i="1"/>
  <c r="I122" i="1" s="1"/>
  <c r="H90" i="1"/>
  <c r="H122" i="1" s="1"/>
  <c r="G90" i="1"/>
  <c r="G122" i="1" s="1"/>
  <c r="F90" i="1"/>
  <c r="F122" i="1" s="1"/>
  <c r="Q89" i="1"/>
  <c r="Q121" i="1" s="1"/>
  <c r="P89" i="1"/>
  <c r="P317" i="1" s="1"/>
  <c r="P472" i="1" s="1"/>
  <c r="O89" i="1"/>
  <c r="O121" i="1" s="1"/>
  <c r="N89" i="1"/>
  <c r="N317" i="1" s="1"/>
  <c r="N472" i="1" s="1"/>
  <c r="M89" i="1"/>
  <c r="M121" i="1" s="1"/>
  <c r="L89" i="1"/>
  <c r="K89" i="1"/>
  <c r="K121" i="1" s="1"/>
  <c r="J89" i="1"/>
  <c r="I89" i="1"/>
  <c r="I317" i="1" s="1"/>
  <c r="I472" i="1" s="1"/>
  <c r="H89" i="1"/>
  <c r="G89" i="1"/>
  <c r="F89" i="1"/>
  <c r="F121" i="1" s="1"/>
  <c r="Q88" i="1"/>
  <c r="P88" i="1"/>
  <c r="O88" i="1"/>
  <c r="O120" i="1" s="1"/>
  <c r="N88" i="1"/>
  <c r="M88" i="1"/>
  <c r="L88" i="1"/>
  <c r="L120" i="1" s="1"/>
  <c r="K88" i="1"/>
  <c r="J88" i="1"/>
  <c r="J120" i="1" s="1"/>
  <c r="I88" i="1"/>
  <c r="H88" i="1"/>
  <c r="G88" i="1"/>
  <c r="F88" i="1"/>
  <c r="Q87" i="1"/>
  <c r="Q315" i="1" s="1"/>
  <c r="Q420" i="1" s="1"/>
  <c r="P87" i="1"/>
  <c r="O87" i="1"/>
  <c r="O315" i="1" s="1"/>
  <c r="O420" i="1" s="1"/>
  <c r="N87" i="1"/>
  <c r="N315" i="1" s="1"/>
  <c r="N420" i="1" s="1"/>
  <c r="M87" i="1"/>
  <c r="M315" i="1" s="1"/>
  <c r="M420" i="1" s="1"/>
  <c r="L87" i="1"/>
  <c r="L315" i="1" s="1"/>
  <c r="L420" i="1" s="1"/>
  <c r="K87" i="1"/>
  <c r="K119" i="1" s="1"/>
  <c r="J87" i="1"/>
  <c r="J119" i="1" s="1"/>
  <c r="I87" i="1"/>
  <c r="H87" i="1"/>
  <c r="G87" i="1"/>
  <c r="F87" i="1"/>
  <c r="F119" i="1" s="1"/>
  <c r="Q86" i="1"/>
  <c r="P86" i="1"/>
  <c r="O86" i="1"/>
  <c r="N86" i="1"/>
  <c r="M86" i="1"/>
  <c r="M118" i="1" s="1"/>
  <c r="L86" i="1"/>
  <c r="K86" i="1"/>
  <c r="J86" i="1"/>
  <c r="I86" i="1"/>
  <c r="H86" i="1"/>
  <c r="G86" i="1"/>
  <c r="F86" i="1"/>
  <c r="Q85" i="1"/>
  <c r="P85" i="1"/>
  <c r="P117" i="1" s="1"/>
  <c r="O85" i="1"/>
  <c r="N85" i="1"/>
  <c r="N117" i="1" s="1"/>
  <c r="M85" i="1"/>
  <c r="M117" i="1" s="1"/>
  <c r="L85" i="1"/>
  <c r="L117" i="1" s="1"/>
  <c r="K85" i="1"/>
  <c r="K117" i="1" s="1"/>
  <c r="J85" i="1"/>
  <c r="J117" i="1" s="1"/>
  <c r="I85" i="1"/>
  <c r="I117" i="1" s="1"/>
  <c r="H85" i="1"/>
  <c r="G85" i="1"/>
  <c r="G117" i="1" s="1"/>
  <c r="F85" i="1"/>
  <c r="F117" i="1" s="1"/>
  <c r="Q84" i="1"/>
  <c r="Q116" i="1" s="1"/>
  <c r="P84" i="1"/>
  <c r="O84" i="1"/>
  <c r="O116" i="1" s="1"/>
  <c r="N84" i="1"/>
  <c r="N116" i="1" s="1"/>
  <c r="M84" i="1"/>
  <c r="M116" i="1" s="1"/>
  <c r="L84" i="1"/>
  <c r="L116" i="1" s="1"/>
  <c r="K84" i="1"/>
  <c r="J84" i="1"/>
  <c r="J116" i="1" s="1"/>
  <c r="I84" i="1"/>
  <c r="H84" i="1"/>
  <c r="H116" i="1" s="1"/>
  <c r="G84" i="1"/>
  <c r="F84" i="1"/>
  <c r="Q83" i="1"/>
  <c r="Q115" i="1" s="1"/>
  <c r="P83" i="1"/>
  <c r="O83" i="1"/>
  <c r="N83" i="1"/>
  <c r="N115" i="1" s="1"/>
  <c r="M83" i="1"/>
  <c r="L83" i="1"/>
  <c r="L115" i="1" s="1"/>
  <c r="K83" i="1"/>
  <c r="J83" i="1"/>
  <c r="J115" i="1" s="1"/>
  <c r="I83" i="1"/>
  <c r="I115" i="1" s="1"/>
  <c r="H83" i="1"/>
  <c r="H115" i="1" s="1"/>
  <c r="G83" i="1"/>
  <c r="G115" i="1" s="1"/>
  <c r="F83" i="1"/>
  <c r="F115" i="1" s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Q301" i="1" s="1"/>
  <c r="Q465" i="1" s="1"/>
  <c r="P73" i="1"/>
  <c r="P301" i="1" s="1"/>
  <c r="P465" i="1" s="1"/>
  <c r="O73" i="1"/>
  <c r="O301" i="1" s="1"/>
  <c r="O465" i="1" s="1"/>
  <c r="N73" i="1"/>
  <c r="N301" i="1" s="1"/>
  <c r="N465" i="1" s="1"/>
  <c r="M73" i="1"/>
  <c r="M301" i="1" s="1"/>
  <c r="M465" i="1" s="1"/>
  <c r="L73" i="1"/>
  <c r="K73" i="1"/>
  <c r="K301" i="1" s="1"/>
  <c r="K465" i="1" s="1"/>
  <c r="J73" i="1"/>
  <c r="J301" i="1" s="1"/>
  <c r="J465" i="1" s="1"/>
  <c r="I73" i="1"/>
  <c r="I301" i="1" s="1"/>
  <c r="I465" i="1" s="1"/>
  <c r="H73" i="1"/>
  <c r="G73" i="1"/>
  <c r="G301" i="1" s="1"/>
  <c r="G465" i="1" s="1"/>
  <c r="F73" i="1"/>
  <c r="F301" i="1" s="1"/>
  <c r="F465" i="1" s="1"/>
  <c r="Q72" i="1"/>
  <c r="Q300" i="1" s="1"/>
  <c r="Q413" i="1" s="1"/>
  <c r="P72" i="1"/>
  <c r="O72" i="1"/>
  <c r="N72" i="1"/>
  <c r="M72" i="1"/>
  <c r="L72" i="1"/>
  <c r="K72" i="1"/>
  <c r="J72" i="1"/>
  <c r="I72" i="1"/>
  <c r="H72" i="1"/>
  <c r="G72" i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Q1648" i="1" a="1"/>
  <c r="Q1648" i="1" s="1"/>
  <c r="P1648" i="1" a="1"/>
  <c r="P1648" i="1" s="1"/>
  <c r="O1648" i="1" a="1"/>
  <c r="O1648" i="1" s="1"/>
  <c r="K1648" i="1" a="1"/>
  <c r="K1648" i="1" s="1"/>
  <c r="L1648" i="1" a="1"/>
  <c r="L1648" i="1" s="1"/>
  <c r="I1644" i="1" a="1"/>
  <c r="I1644" i="1" s="1"/>
  <c r="H1648" i="1" a="1"/>
  <c r="H1648" i="1"/>
  <c r="I1648" i="1" a="1"/>
  <c r="I1648" i="1"/>
  <c r="G1648" i="1" a="1"/>
  <c r="G1648" i="1" s="1"/>
  <c r="M1644" i="1" a="1"/>
  <c r="M1644" i="1"/>
  <c r="F1648" i="1" a="1"/>
  <c r="F1648" i="1" s="1"/>
  <c r="Q1644" i="1" a="1"/>
  <c r="Q1644" i="1"/>
  <c r="L1644" i="1" a="1"/>
  <c r="L1644" i="1" s="1"/>
  <c r="J1644" i="1" a="1"/>
  <c r="J1644" i="1" s="1"/>
  <c r="F1644" i="1" a="1"/>
  <c r="F1644" i="1" s="1"/>
  <c r="N1648" i="1" a="1"/>
  <c r="N1648" i="1"/>
  <c r="M1648" i="1" a="1"/>
  <c r="M1648" i="1"/>
  <c r="K1644" i="1" a="1"/>
  <c r="K1644" i="1"/>
  <c r="O1644" i="1" a="1"/>
  <c r="O1644" i="1"/>
  <c r="H1644" i="1" a="1"/>
  <c r="H1644" i="1"/>
  <c r="J1648" i="1" a="1"/>
  <c r="J1648" i="1"/>
  <c r="P1644" i="1" a="1"/>
  <c r="P1644" i="1"/>
  <c r="G1644" i="1" a="1"/>
  <c r="G1644" i="1"/>
  <c r="N1644" i="1" a="1"/>
  <c r="N1644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P32" i="1"/>
  <c r="O32" i="1"/>
  <c r="N32" i="1"/>
  <c r="M32" i="1"/>
  <c r="L32" i="1"/>
  <c r="K32" i="1"/>
  <c r="J32" i="1"/>
  <c r="I32" i="1"/>
  <c r="H32" i="1"/>
  <c r="H30" i="1" s="1" a="1"/>
  <c r="H30" i="1" s="1"/>
  <c r="G32" i="1"/>
  <c r="F32" i="1"/>
  <c r="M2338" i="1" a="1"/>
  <c r="M2338" i="1"/>
  <c r="Q2338" i="1" a="1"/>
  <c r="Q2338" i="1"/>
  <c r="J2337" i="1" a="1"/>
  <c r="J2337" i="1"/>
  <c r="K2336" i="1" a="1"/>
  <c r="K2336" i="1"/>
  <c r="Q2339" i="1" a="1"/>
  <c r="Q2339" i="1" s="1"/>
  <c r="F2339" i="1" a="1"/>
  <c r="F2339" i="1" s="1"/>
  <c r="N2337" i="1" a="1"/>
  <c r="N2337" i="1" s="1"/>
  <c r="F2337" i="1" a="1"/>
  <c r="F2337" i="1" s="1"/>
  <c r="O2339" i="1" a="1"/>
  <c r="O2339" i="1" s="1"/>
  <c r="L2338" i="1" a="1"/>
  <c r="L2338" i="1" s="1"/>
  <c r="N2338" i="1" a="1"/>
  <c r="N2338" i="1"/>
  <c r="K2339" i="1" a="1"/>
  <c r="K2339" i="1"/>
  <c r="K2338" i="1" a="1"/>
  <c r="K2338" i="1" s="1"/>
  <c r="Q2337" i="1" a="1"/>
  <c r="Q2337" i="1"/>
  <c r="O2337" i="1" a="1"/>
  <c r="O2337" i="1"/>
  <c r="I2337" i="1" a="1"/>
  <c r="I2337" i="1"/>
  <c r="M2336" i="1" a="1"/>
  <c r="M2336" i="1"/>
  <c r="L2336" i="1" a="1"/>
  <c r="L2336" i="1"/>
  <c r="F2340" i="1" a="1"/>
  <c r="F2340" i="1" s="1"/>
  <c r="L2337" i="1" a="1"/>
  <c r="L2337" i="1" s="1"/>
  <c r="O2336" i="1" a="1"/>
  <c r="O2336" i="1" s="1"/>
  <c r="H2336" i="1" a="1"/>
  <c r="H2336" i="1" s="1"/>
  <c r="K2340" i="1" a="1"/>
  <c r="K2340" i="1"/>
  <c r="H2340" i="1" a="1"/>
  <c r="H2340" i="1"/>
  <c r="N2336" i="1" a="1"/>
  <c r="N2336" i="1"/>
  <c r="Q2335" i="1" a="1"/>
  <c r="Q2335" i="1"/>
  <c r="H2337" i="1" a="1"/>
  <c r="H2337" i="1"/>
  <c r="P2336" i="1" a="1"/>
  <c r="P2336" i="1"/>
  <c r="L2339" i="1" a="1"/>
  <c r="L2339" i="1" s="1"/>
  <c r="P2340" i="1" a="1"/>
  <c r="P2340" i="1"/>
  <c r="I2338" i="1" a="1"/>
  <c r="I2338" i="1"/>
  <c r="Q2340" i="1" a="1"/>
  <c r="Q2340" i="1"/>
  <c r="M2337" i="1" a="1"/>
  <c r="M2337" i="1" s="1"/>
  <c r="O2340" i="1" a="1"/>
  <c r="O2340" i="1" s="1"/>
  <c r="G2338" i="1" a="1"/>
  <c r="G2338" i="1"/>
  <c r="N2340" i="1" a="1"/>
  <c r="N2340" i="1"/>
  <c r="I2336" i="1" a="1"/>
  <c r="I2336" i="1" s="1"/>
  <c r="M2340" i="1" a="1"/>
  <c r="M2340" i="1" s="1"/>
  <c r="G2337" i="1" a="1"/>
  <c r="G2337" i="1" s="1"/>
  <c r="L2340" i="1" a="1"/>
  <c r="L2340" i="1"/>
  <c r="J2340" i="1" a="1"/>
  <c r="J2340" i="1"/>
  <c r="I2340" i="1" a="1"/>
  <c r="I2340" i="1"/>
  <c r="P2339" i="1" a="1"/>
  <c r="P2339" i="1"/>
  <c r="Q2336" i="1" a="1"/>
  <c r="Q2336" i="1"/>
  <c r="G2340" i="1" a="1"/>
  <c r="G2340" i="1" s="1"/>
  <c r="J2339" i="1" a="1"/>
  <c r="J2339" i="1"/>
  <c r="G2339" i="1" a="1"/>
  <c r="G2339" i="1" s="1"/>
  <c r="P2338" i="1" a="1"/>
  <c r="P2338" i="1"/>
  <c r="G2336" i="1" a="1"/>
  <c r="G2336" i="1"/>
  <c r="J2338" i="1" a="1"/>
  <c r="J2338" i="1" s="1"/>
  <c r="K2337" i="1" a="1"/>
  <c r="K2337" i="1"/>
  <c r="J2336" i="1" a="1"/>
  <c r="J2336" i="1"/>
  <c r="N2339" i="1" a="1"/>
  <c r="N2339" i="1"/>
  <c r="M2339" i="1" a="1"/>
  <c r="M2339" i="1"/>
  <c r="I2339" i="1" a="1"/>
  <c r="I2339" i="1" s="1"/>
  <c r="P2337" i="1" a="1"/>
  <c r="P2337" i="1"/>
  <c r="H2339" i="1" a="1"/>
  <c r="H2339" i="1" s="1"/>
  <c r="F2338" i="1" a="1"/>
  <c r="F2338" i="1"/>
  <c r="H2338" i="1" a="1"/>
  <c r="H2338" i="1"/>
  <c r="F2336" i="1" a="1"/>
  <c r="F2336" i="1" s="1"/>
  <c r="P2335" i="1" a="1"/>
  <c r="P2335" i="1" s="1"/>
  <c r="O2338" i="1" a="1"/>
  <c r="O2338" i="1" s="1"/>
  <c r="N2330" i="1" a="1"/>
  <c r="N2330" i="1"/>
  <c r="F2333" i="1" a="1"/>
  <c r="F2333" i="1"/>
  <c r="L2331" i="1" a="1"/>
  <c r="L2331" i="1" s="1"/>
  <c r="L2332" i="1" a="1"/>
  <c r="L2332" i="1" s="1"/>
  <c r="O2331" i="1" a="1"/>
  <c r="O2331" i="1" s="1"/>
  <c r="I2334" i="1" a="1"/>
  <c r="I2334" i="1" s="1"/>
  <c r="K2331" i="1" a="1"/>
  <c r="K2331" i="1" s="1"/>
  <c r="N2334" i="1" a="1"/>
  <c r="N2334" i="1" s="1"/>
  <c r="M2334" i="1" a="1"/>
  <c r="M2334" i="1" s="1"/>
  <c r="L2334" i="1" a="1"/>
  <c r="L2334" i="1"/>
  <c r="H2334" i="1" a="1"/>
  <c r="H2334" i="1"/>
  <c r="F2334" i="1" a="1"/>
  <c r="F2334" i="1" s="1"/>
  <c r="Q2333" i="1" a="1"/>
  <c r="Q2333" i="1" s="1"/>
  <c r="P2333" i="1" a="1"/>
  <c r="P2333" i="1"/>
  <c r="J2332" i="1" a="1"/>
  <c r="J2332" i="1"/>
  <c r="I2331" i="1" a="1"/>
  <c r="I2331" i="1" s="1"/>
  <c r="Q2330" i="1" a="1"/>
  <c r="Q2330" i="1"/>
  <c r="Q2332" i="1" a="1"/>
  <c r="Q2332" i="1"/>
  <c r="O2332" i="1" a="1"/>
  <c r="O2332" i="1"/>
  <c r="M2331" i="1" a="1"/>
  <c r="M2331" i="1"/>
  <c r="N2332" i="1" a="1"/>
  <c r="N2332" i="1"/>
  <c r="G2332" i="1" a="1"/>
  <c r="G2332" i="1" s="1"/>
  <c r="Q2331" i="1" a="1"/>
  <c r="Q2331" i="1" s="1"/>
  <c r="M2330" i="1" a="1"/>
  <c r="M2330" i="1"/>
  <c r="L2330" i="1" a="1"/>
  <c r="L2330" i="1" s="1"/>
  <c r="O2330" i="1" a="1"/>
  <c r="O2330" i="1"/>
  <c r="H2332" i="1" a="1"/>
  <c r="H2332" i="1" s="1"/>
  <c r="J2331" i="1" a="1"/>
  <c r="J2331" i="1"/>
  <c r="N2333" i="1" a="1"/>
  <c r="N2333" i="1" s="1"/>
  <c r="L2333" i="1" a="1"/>
  <c r="L2333" i="1" s="1"/>
  <c r="N2335" i="1" a="1"/>
  <c r="N2335" i="1"/>
  <c r="O2335" i="1" a="1"/>
  <c r="O2335" i="1" s="1"/>
  <c r="I2335" i="1" a="1"/>
  <c r="I2335" i="1" s="1"/>
  <c r="H2335" i="1" a="1"/>
  <c r="H2335" i="1" s="1"/>
  <c r="P2334" i="1" a="1"/>
  <c r="P2334" i="1" s="1"/>
  <c r="O2334" i="1" a="1"/>
  <c r="O2334" i="1" s="1"/>
  <c r="P2330" i="1" a="1"/>
  <c r="P2330" i="1" s="1"/>
  <c r="F2331" i="1" a="1"/>
  <c r="F2331" i="1" s="1"/>
  <c r="M2335" i="1" a="1"/>
  <c r="M2335" i="1" s="1"/>
  <c r="L2335" i="1" a="1"/>
  <c r="L2335" i="1"/>
  <c r="I2333" i="1" a="1"/>
  <c r="I2333" i="1" s="1"/>
  <c r="K2335" i="1" a="1"/>
  <c r="K2335" i="1" s="1"/>
  <c r="K2334" i="1" a="1"/>
  <c r="K2334" i="1"/>
  <c r="G2334" i="1" a="1"/>
  <c r="G2334" i="1"/>
  <c r="J2333" i="1" a="1"/>
  <c r="J2333" i="1" s="1"/>
  <c r="G2331" i="1" a="1"/>
  <c r="G2331" i="1"/>
  <c r="G2333" i="1" a="1"/>
  <c r="G2333" i="1"/>
  <c r="J2335" i="1" a="1"/>
  <c r="J2335" i="1"/>
  <c r="G2335" i="1" a="1"/>
  <c r="G2335" i="1"/>
  <c r="F2335" i="1" a="1"/>
  <c r="F2335" i="1"/>
  <c r="P2332" i="1" a="1"/>
  <c r="P2332" i="1"/>
  <c r="M2333" i="1" a="1"/>
  <c r="M2333" i="1"/>
  <c r="Q2334" i="1" a="1"/>
  <c r="Q2334" i="1"/>
  <c r="I2332" i="1" a="1"/>
  <c r="I2332" i="1" s="1"/>
  <c r="J2334" i="1" a="1"/>
  <c r="J2334" i="1" s="1"/>
  <c r="H2333" i="1" a="1"/>
  <c r="H2333" i="1"/>
  <c r="M2332" i="1" a="1"/>
  <c r="M2332" i="1" s="1"/>
  <c r="P2331" i="1" a="1"/>
  <c r="P2331" i="1"/>
  <c r="H2331" i="1" a="1"/>
  <c r="H2331" i="1"/>
  <c r="K2332" i="1" a="1"/>
  <c r="K2332" i="1" s="1"/>
  <c r="F2332" i="1" a="1"/>
  <c r="F2332" i="1" s="1"/>
  <c r="N2331" i="1" a="1"/>
  <c r="N2331" i="1" s="1"/>
  <c r="O2333" i="1" a="1"/>
  <c r="O2333" i="1" s="1"/>
  <c r="K2333" i="1" a="1"/>
  <c r="K2333" i="1" s="1"/>
  <c r="Q2327" i="1" a="1"/>
  <c r="Q2327" i="1"/>
  <c r="I2330" i="1" a="1"/>
  <c r="I2330" i="1" s="1"/>
  <c r="O2327" i="1" a="1"/>
  <c r="O2327" i="1" s="1"/>
  <c r="G2330" i="1" a="1"/>
  <c r="G2330" i="1" s="1"/>
  <c r="P2328" i="1" a="1"/>
  <c r="P2328" i="1" s="1"/>
  <c r="G2328" i="1" a="1"/>
  <c r="G2328" i="1"/>
  <c r="F2330" i="1" a="1"/>
  <c r="F2330" i="1"/>
  <c r="G2326" i="1" a="1"/>
  <c r="G2326" i="1" s="1"/>
  <c r="H2326" i="1" a="1"/>
  <c r="H2326" i="1"/>
  <c r="I2329" i="1" a="1"/>
  <c r="I2329" i="1" s="1"/>
  <c r="H2329" i="1" a="1"/>
  <c r="H2329" i="1"/>
  <c r="J2327" i="1" a="1"/>
  <c r="J2327" i="1"/>
  <c r="F2327" i="1" a="1"/>
  <c r="F2327" i="1"/>
  <c r="J2326" i="1" a="1"/>
  <c r="J2326" i="1"/>
  <c r="M2328" i="1" a="1"/>
  <c r="M2328" i="1"/>
  <c r="M2325" i="1" a="1"/>
  <c r="M2325" i="1" s="1"/>
  <c r="M2326" i="1" a="1"/>
  <c r="M2326" i="1"/>
  <c r="F2329" i="1" a="1"/>
  <c r="F2329" i="1"/>
  <c r="I2326" i="1" a="1"/>
  <c r="I2326" i="1" s="1"/>
  <c r="J2329" i="1" a="1"/>
  <c r="J2329" i="1" s="1"/>
  <c r="N2328" i="1" a="1"/>
  <c r="N2328" i="1" s="1"/>
  <c r="G2327" i="1" a="1"/>
  <c r="G2327" i="1"/>
  <c r="L2325" i="1" a="1"/>
  <c r="L2325" i="1"/>
  <c r="Q2329" i="1" a="1"/>
  <c r="Q2329" i="1"/>
  <c r="O2329" i="1" a="1"/>
  <c r="O2329" i="1"/>
  <c r="H2325" i="1" a="1"/>
  <c r="H2325" i="1"/>
  <c r="Q2328" i="1" a="1"/>
  <c r="Q2328" i="1" s="1"/>
  <c r="F2326" i="1" a="1"/>
  <c r="F2326" i="1" s="1"/>
  <c r="N2329" i="1" a="1"/>
  <c r="N2329" i="1" s="1"/>
  <c r="I2328" i="1" a="1"/>
  <c r="I2328" i="1"/>
  <c r="M2327" i="1" a="1"/>
  <c r="M2327" i="1"/>
  <c r="G2329" i="1" a="1"/>
  <c r="G2329" i="1" s="1"/>
  <c r="L2328" i="1" a="1"/>
  <c r="L2328" i="1" s="1"/>
  <c r="J2328" i="1" a="1"/>
  <c r="J2328" i="1"/>
  <c r="K2328" i="1" a="1"/>
  <c r="K2328" i="1"/>
  <c r="H2328" i="1" a="1"/>
  <c r="H2328" i="1"/>
  <c r="I2327" i="1" a="1"/>
  <c r="I2327" i="1"/>
  <c r="K2325" i="1" a="1"/>
  <c r="K2325" i="1"/>
  <c r="Q2326" i="1" a="1"/>
  <c r="Q2326" i="1"/>
  <c r="N2326" i="1" a="1"/>
  <c r="N2326" i="1"/>
  <c r="P2325" i="1" a="1"/>
  <c r="P2325" i="1"/>
  <c r="O2325" i="1" a="1"/>
  <c r="O2325" i="1"/>
  <c r="J2325" i="1" a="1"/>
  <c r="J2325" i="1"/>
  <c r="N2325" i="1" a="1"/>
  <c r="N2325" i="1"/>
  <c r="N2327" i="1" a="1"/>
  <c r="N2327" i="1"/>
  <c r="I2325" i="1" a="1"/>
  <c r="I2325" i="1"/>
  <c r="F2328" i="1" a="1"/>
  <c r="F2328" i="1" s="1"/>
  <c r="P2327" i="1" a="1"/>
  <c r="P2327" i="1" s="1"/>
  <c r="Q2325" i="1" a="1"/>
  <c r="Q2325" i="1" s="1"/>
  <c r="H2327" i="1" a="1"/>
  <c r="H2327" i="1" s="1"/>
  <c r="L2326" i="1" a="1"/>
  <c r="L2326" i="1" s="1"/>
  <c r="M2329" i="1" a="1"/>
  <c r="M2329" i="1" s="1"/>
  <c r="L2329" i="1" a="1"/>
  <c r="L2329" i="1" s="1"/>
  <c r="K2329" i="1" a="1"/>
  <c r="K2329" i="1"/>
  <c r="L2327" i="1" a="1"/>
  <c r="L2327" i="1"/>
  <c r="O2328" i="1" a="1"/>
  <c r="O2328" i="1" s="1"/>
  <c r="K2327" i="1" a="1"/>
  <c r="K2327" i="1" s="1"/>
  <c r="K2330" i="1" a="1"/>
  <c r="K2330" i="1" s="1"/>
  <c r="J2330" i="1" a="1"/>
  <c r="J2330" i="1"/>
  <c r="P2326" i="1" a="1"/>
  <c r="P2326" i="1"/>
  <c r="H2330" i="1" a="1"/>
  <c r="H2330" i="1" s="1"/>
  <c r="P2329" i="1" a="1"/>
  <c r="P2329" i="1"/>
  <c r="O2326" i="1" a="1"/>
  <c r="O2326" i="1"/>
  <c r="K2326" i="1" a="1"/>
  <c r="K2326" i="1"/>
  <c r="N2320" i="1" a="1"/>
  <c r="N2320" i="1" s="1"/>
  <c r="N2319" i="1" s="1" a="1"/>
  <c r="N2319" i="1" s="1"/>
  <c r="M2320" i="1" a="1"/>
  <c r="M2320" i="1" s="1"/>
  <c r="M2319" i="1" s="1" a="1"/>
  <c r="M2319" i="1" s="1"/>
  <c r="K2320" i="1" a="1"/>
  <c r="K2320" i="1" s="1"/>
  <c r="K2319" i="1" s="1" a="1"/>
  <c r="K2319" i="1" s="1"/>
  <c r="Q2317" i="1" a="1"/>
  <c r="Q2317" i="1"/>
  <c r="F2319" i="1"/>
  <c r="I2317" i="1" a="1"/>
  <c r="I2317" i="1"/>
  <c r="O2317" i="1" a="1"/>
  <c r="O2317" i="1" s="1"/>
  <c r="L2319" i="1" a="1"/>
  <c r="L2319" i="1" s="1"/>
  <c r="G2325" i="1" a="1"/>
  <c r="G2325" i="1"/>
  <c r="O2320" i="1" a="1"/>
  <c r="O2320" i="1" s="1"/>
  <c r="O2319" i="1" s="1" a="1"/>
  <c r="O2319" i="1" s="1"/>
  <c r="H2320" i="1" a="1"/>
  <c r="H2320" i="1"/>
  <c r="H2319" i="1" s="1" a="1"/>
  <c r="H2319" i="1" s="1"/>
  <c r="P2323" i="1" a="1"/>
  <c r="P2323" i="1"/>
  <c r="L2317" i="1" a="1"/>
  <c r="L2317" i="1"/>
  <c r="I2320" i="1" a="1"/>
  <c r="I2320" i="1"/>
  <c r="I2319" i="1" s="1" a="1"/>
  <c r="I2319" i="1" s="1"/>
  <c r="K2317" i="1" a="1"/>
  <c r="K2317" i="1" s="1"/>
  <c r="I2323" i="1" a="1"/>
  <c r="I2323" i="1" s="1"/>
  <c r="N2317" i="1" a="1"/>
  <c r="N2317" i="1" s="1"/>
  <c r="H2317" i="1" a="1"/>
  <c r="H2317" i="1" s="1"/>
  <c r="F2320" i="1" a="1"/>
  <c r="F2320" i="1"/>
  <c r="F2319" i="1" s="1" a="1"/>
  <c r="F2325" i="1" a="1"/>
  <c r="F2325" i="1"/>
  <c r="J2320" i="1" a="1"/>
  <c r="J2320" i="1"/>
  <c r="J2319" i="1" s="1" a="1"/>
  <c r="J2319" i="1" s="1"/>
  <c r="L2323" i="1" a="1"/>
  <c r="L2323" i="1"/>
  <c r="Q2323" i="1" a="1"/>
  <c r="Q2323" i="1"/>
  <c r="Q2322" i="1" s="1" a="1"/>
  <c r="Q2322" i="1" s="1"/>
  <c r="O2323" i="1" a="1"/>
  <c r="O2323" i="1"/>
  <c r="O2322" i="1" s="1" a="1"/>
  <c r="O2322" i="1" s="1"/>
  <c r="N2323" i="1" a="1"/>
  <c r="N2323" i="1"/>
  <c r="N2322" i="1" s="1" a="1"/>
  <c r="N2322" i="1" s="1"/>
  <c r="J2323" i="1" a="1"/>
  <c r="J2323" i="1"/>
  <c r="J2322" i="1" s="1" a="1"/>
  <c r="J2322" i="1" s="1"/>
  <c r="H2323" i="1" a="1"/>
  <c r="H2323" i="1"/>
  <c r="H2322" i="1" s="1" a="1"/>
  <c r="H2322" i="1" s="1"/>
  <c r="P2322" i="1" a="1"/>
  <c r="P2322" i="1"/>
  <c r="M2323" i="1" a="1"/>
  <c r="M2323" i="1" s="1"/>
  <c r="M2322" i="1" s="1" a="1"/>
  <c r="M2322" i="1" s="1"/>
  <c r="Q2320" i="1" a="1"/>
  <c r="Q2320" i="1"/>
  <c r="Q2319" i="1" a="1"/>
  <c r="Q2319" i="1"/>
  <c r="G2320" i="1" a="1"/>
  <c r="G2320" i="1" s="1"/>
  <c r="G2319" i="1" s="1" a="1"/>
  <c r="G2319" i="1" s="1"/>
  <c r="G2323" i="1" a="1"/>
  <c r="G2323" i="1"/>
  <c r="G2322" i="1" s="1" a="1"/>
  <c r="G2322" i="1" s="1"/>
  <c r="F2323" i="1" a="1"/>
  <c r="F2323" i="1" s="1"/>
  <c r="F2322" i="1" s="1" a="1"/>
  <c r="F2322" i="1" s="1"/>
  <c r="L2320" i="1" a="1"/>
  <c r="L2320" i="1" s="1"/>
  <c r="J2317" i="1" a="1"/>
  <c r="J2317" i="1" s="1"/>
  <c r="L2322" i="1" a="1"/>
  <c r="L2322" i="1" s="1"/>
  <c r="I2322" i="1" a="1"/>
  <c r="I2322" i="1" s="1"/>
  <c r="M2317" i="1" a="1"/>
  <c r="M2317" i="1"/>
  <c r="K2323" i="1" a="1"/>
  <c r="K2323" i="1" s="1"/>
  <c r="K2322" i="1" s="1" a="1"/>
  <c r="K2322" i="1" s="1"/>
  <c r="P2320" i="1" a="1"/>
  <c r="P2320" i="1"/>
  <c r="P2319" i="1" s="1" a="1"/>
  <c r="P2319" i="1" s="1"/>
  <c r="P2317" i="1" a="1"/>
  <c r="P2317" i="1" s="1"/>
  <c r="O2314" i="1" a="1"/>
  <c r="O2314" i="1"/>
  <c r="H2314" i="1" a="1"/>
  <c r="H2314" i="1"/>
  <c r="F2314" i="1" a="1"/>
  <c r="F2314" i="1" s="1"/>
  <c r="L2316" i="1" a="1"/>
  <c r="L2316" i="1" s="1"/>
  <c r="G2316" i="1" a="1"/>
  <c r="G2316" i="1"/>
  <c r="I2316" i="1" a="1"/>
  <c r="I2316" i="1"/>
  <c r="M2314" i="1" a="1"/>
  <c r="M2314" i="1" s="1"/>
  <c r="K2314" i="1" a="1"/>
  <c r="K2314" i="1" s="1"/>
  <c r="J2314" i="1" a="1"/>
  <c r="J2314" i="1" s="1"/>
  <c r="M2316" i="1" a="1"/>
  <c r="M2316" i="1" s="1"/>
  <c r="G2317" i="1" a="1"/>
  <c r="G2317" i="1"/>
  <c r="K2316" i="1" a="1"/>
  <c r="K2316" i="1" s="1"/>
  <c r="F2317" i="1" a="1"/>
  <c r="F2317" i="1"/>
  <c r="N2316" i="1" a="1"/>
  <c r="N2316" i="1" s="1"/>
  <c r="G2314" i="1" a="1"/>
  <c r="G2314" i="1"/>
  <c r="I2314" i="1" a="1"/>
  <c r="I2314" i="1"/>
  <c r="Q2316" i="1" a="1"/>
  <c r="Q2316" i="1"/>
  <c r="P2316" i="1" a="1"/>
  <c r="P2316" i="1"/>
  <c r="O2316" i="1" a="1"/>
  <c r="O2316" i="1" s="1"/>
  <c r="J2316" i="1" a="1"/>
  <c r="J2316" i="1" s="1"/>
  <c r="H2316" i="1" a="1"/>
  <c r="H2316" i="1" s="1"/>
  <c r="F2316" i="1" a="1"/>
  <c r="F2316" i="1"/>
  <c r="L2314" i="1" a="1"/>
  <c r="L2314" i="1"/>
  <c r="Q2314" i="1" a="1"/>
  <c r="Q2314" i="1" s="1"/>
  <c r="P2314" i="1" a="1"/>
  <c r="P2314" i="1" s="1"/>
  <c r="N2314" i="1" a="1"/>
  <c r="N2314" i="1" s="1"/>
  <c r="O2048" i="1" a="1"/>
  <c r="O2048" i="1"/>
  <c r="M2049" i="1" a="1"/>
  <c r="M2049" i="1" s="1"/>
  <c r="L2049" i="1" a="1"/>
  <c r="L2049" i="1"/>
  <c r="G2049" i="1" a="1"/>
  <c r="G2049" i="1" s="1"/>
  <c r="O2049" i="1" a="1"/>
  <c r="O2049" i="1" s="1"/>
  <c r="I2049" i="1" a="1"/>
  <c r="I2049" i="1"/>
  <c r="Q2049" i="1" a="1"/>
  <c r="Q2049" i="1" s="1"/>
  <c r="K2049" i="1" a="1"/>
  <c r="K2049" i="1"/>
  <c r="P2048" i="1" a="1"/>
  <c r="P2048" i="1" s="1"/>
  <c r="J2049" i="1" a="1"/>
  <c r="J2049" i="1" s="1"/>
  <c r="H2049" i="1" a="1"/>
  <c r="H2049" i="1" s="1"/>
  <c r="N2048" i="1" a="1"/>
  <c r="N2048" i="1" s="1"/>
  <c r="F2049" i="1" a="1"/>
  <c r="F2049" i="1"/>
  <c r="Q2048" i="1" a="1"/>
  <c r="Q2048" i="1"/>
  <c r="N2049" i="1" a="1"/>
  <c r="N2049" i="1"/>
  <c r="P2049" i="1" a="1"/>
  <c r="P2049" i="1" s="1"/>
  <c r="L2044" i="1" a="1"/>
  <c r="L2044" i="1" s="1"/>
  <c r="G2047" i="1" a="1"/>
  <c r="G2047" i="1" s="1"/>
  <c r="F2046" i="1" a="1"/>
  <c r="F2046" i="1"/>
  <c r="J2045" i="1" a="1"/>
  <c r="J2045" i="1" s="1"/>
  <c r="J2043" i="1" a="1"/>
  <c r="J2043" i="1" s="1"/>
  <c r="F2047" i="1" a="1"/>
  <c r="F2047" i="1" s="1"/>
  <c r="M2044" i="1" a="1"/>
  <c r="M2044" i="1" s="1"/>
  <c r="P2044" i="1" a="1"/>
  <c r="P2044" i="1"/>
  <c r="K2044" i="1" a="1"/>
  <c r="K2044" i="1"/>
  <c r="H2044" i="1" a="1"/>
  <c r="H2044" i="1" s="1"/>
  <c r="N2043" i="1" a="1"/>
  <c r="N2043" i="1"/>
  <c r="O2045" i="1" a="1"/>
  <c r="O2045" i="1"/>
  <c r="M2046" i="1" a="1"/>
  <c r="M2046" i="1"/>
  <c r="P2045" i="1" a="1"/>
  <c r="P2045" i="1"/>
  <c r="F2044" i="1" a="1"/>
  <c r="F2044" i="1"/>
  <c r="Q2044" i="1" a="1"/>
  <c r="Q2044" i="1"/>
  <c r="O2046" i="1" a="1"/>
  <c r="O2046" i="1" s="1"/>
  <c r="M2048" i="1" a="1"/>
  <c r="M2048" i="1"/>
  <c r="L2048" i="1" a="1"/>
  <c r="L2048" i="1" s="1"/>
  <c r="K2048" i="1" a="1"/>
  <c r="K2048" i="1"/>
  <c r="M2047" i="1" a="1"/>
  <c r="M2047" i="1" s="1"/>
  <c r="L2046" i="1" a="1"/>
  <c r="L2046" i="1" s="1"/>
  <c r="N2044" i="1" a="1"/>
  <c r="N2044" i="1" s="1"/>
  <c r="J2048" i="1" a="1"/>
  <c r="J2048" i="1"/>
  <c r="I2048" i="1" a="1"/>
  <c r="I2048" i="1"/>
  <c r="G2046" i="1" a="1"/>
  <c r="G2046" i="1"/>
  <c r="H2048" i="1" a="1"/>
  <c r="H2048" i="1" s="1"/>
  <c r="G2048" i="1" a="1"/>
  <c r="G2048" i="1"/>
  <c r="Q2043" i="1" a="1"/>
  <c r="Q2043" i="1"/>
  <c r="I2046" i="1" a="1"/>
  <c r="I2046" i="1"/>
  <c r="F2048" i="1" a="1"/>
  <c r="F2048" i="1"/>
  <c r="Q2047" i="1" a="1"/>
  <c r="Q2047" i="1"/>
  <c r="L2047" i="1" a="1"/>
  <c r="L2047" i="1" s="1"/>
  <c r="H2045" i="1" a="1"/>
  <c r="H2045" i="1"/>
  <c r="O2047" i="1" a="1"/>
  <c r="O2047" i="1" s="1"/>
  <c r="H2047" i="1" a="1"/>
  <c r="H2047" i="1"/>
  <c r="L2045" i="1" a="1"/>
  <c r="L2045" i="1"/>
  <c r="P2043" i="1" a="1"/>
  <c r="P2043" i="1"/>
  <c r="K2043" i="1" a="1"/>
  <c r="K2043" i="1" s="1"/>
  <c r="F2045" i="1" a="1"/>
  <c r="F2045" i="1" s="1"/>
  <c r="P2046" i="1" a="1"/>
  <c r="P2046" i="1"/>
  <c r="O2043" i="1" a="1"/>
  <c r="O2043" i="1"/>
  <c r="G2045" i="1" a="1"/>
  <c r="G2045" i="1"/>
  <c r="P2047" i="1" a="1"/>
  <c r="P2047" i="1"/>
  <c r="M2045" i="1" a="1"/>
  <c r="M2045" i="1"/>
  <c r="I2045" i="1" a="1"/>
  <c r="I2045" i="1"/>
  <c r="M2043" i="1" a="1"/>
  <c r="M2043" i="1"/>
  <c r="K2047" i="1" a="1"/>
  <c r="K2047" i="1"/>
  <c r="L2043" i="1" a="1"/>
  <c r="L2043" i="1" s="1"/>
  <c r="N2045" i="1" a="1"/>
  <c r="N2045" i="1" s="1"/>
  <c r="N2046" i="1" a="1"/>
  <c r="N2046" i="1" s="1"/>
  <c r="J2047" i="1" a="1"/>
  <c r="J2047" i="1" s="1"/>
  <c r="O2044" i="1" a="1"/>
  <c r="O2044" i="1" s="1"/>
  <c r="Q2045" i="1" a="1"/>
  <c r="Q2045" i="1" s="1"/>
  <c r="I2044" i="1" a="1"/>
  <c r="I2044" i="1" s="1"/>
  <c r="G2044" i="1" a="1"/>
  <c r="G2044" i="1" s="1"/>
  <c r="J2044" i="1" a="1"/>
  <c r="J2044" i="1"/>
  <c r="N2047" i="1" a="1"/>
  <c r="N2047" i="1"/>
  <c r="H2046" i="1" a="1"/>
  <c r="H2046" i="1"/>
  <c r="I2047" i="1" a="1"/>
  <c r="I2047" i="1"/>
  <c r="Q2046" i="1" a="1"/>
  <c r="Q2046" i="1"/>
  <c r="J2046" i="1" a="1"/>
  <c r="J2046" i="1"/>
  <c r="K2046" i="1" a="1"/>
  <c r="K2046" i="1" s="1"/>
  <c r="K2045" i="1" a="1"/>
  <c r="K2045" i="1"/>
  <c r="H2039" i="1" a="1"/>
  <c r="H2039" i="1"/>
  <c r="N2041" i="1" a="1"/>
  <c r="N2041" i="1"/>
  <c r="L2039" i="1" a="1"/>
  <c r="L2039" i="1"/>
  <c r="O2039" i="1" a="1"/>
  <c r="O2039" i="1"/>
  <c r="L2041" i="1" a="1"/>
  <c r="L2041" i="1"/>
  <c r="F2039" i="1" a="1"/>
  <c r="F2039" i="1"/>
  <c r="I2038" i="1" a="1"/>
  <c r="I2038" i="1"/>
  <c r="L2038" i="1" a="1"/>
  <c r="L2038" i="1"/>
  <c r="P2039" i="1" a="1"/>
  <c r="P2039" i="1" s="1"/>
  <c r="K2041" i="1" a="1"/>
  <c r="K2041" i="1" s="1"/>
  <c r="F2041" i="1" a="1"/>
  <c r="F2041" i="1" s="1"/>
  <c r="O2040" i="1" a="1"/>
  <c r="O2040" i="1"/>
  <c r="L2040" i="1" a="1"/>
  <c r="L2040" i="1" s="1"/>
  <c r="N2040" i="1" a="1"/>
  <c r="N2040" i="1"/>
  <c r="M2038" i="1" a="1"/>
  <c r="M2038" i="1" s="1"/>
  <c r="J2040" i="1" a="1"/>
  <c r="J2040" i="1" s="1"/>
  <c r="O2041" i="1" a="1"/>
  <c r="O2041" i="1" s="1"/>
  <c r="I2043" i="1" a="1"/>
  <c r="I2043" i="1"/>
  <c r="F2040" i="1" a="1"/>
  <c r="F2040" i="1" s="1"/>
  <c r="H2043" i="1" a="1"/>
  <c r="H2043" i="1"/>
  <c r="G2043" i="1" a="1"/>
  <c r="G2043" i="1"/>
  <c r="O2042" i="1" a="1"/>
  <c r="O2042" i="1"/>
  <c r="G2041" i="1" a="1"/>
  <c r="G2041" i="1"/>
  <c r="N2042" i="1" a="1"/>
  <c r="N2042" i="1"/>
  <c r="K2040" i="1" a="1"/>
  <c r="K2040" i="1" s="1"/>
  <c r="J2038" i="1" a="1"/>
  <c r="J2038" i="1" s="1"/>
  <c r="L2042" i="1" a="1"/>
  <c r="L2042" i="1" s="1"/>
  <c r="H2042" i="1" a="1"/>
  <c r="H2042" i="1"/>
  <c r="Q2040" i="1" a="1"/>
  <c r="Q2040" i="1"/>
  <c r="I2041" i="1" a="1"/>
  <c r="I2041" i="1"/>
  <c r="H2041" i="1" a="1"/>
  <c r="H2041" i="1"/>
  <c r="M2039" i="1" a="1"/>
  <c r="M2039" i="1"/>
  <c r="N2038" i="1" a="1"/>
  <c r="N2038" i="1"/>
  <c r="G2038" i="1" a="1"/>
  <c r="G2038" i="1" s="1"/>
  <c r="O2038" i="1" a="1"/>
  <c r="O2038" i="1" s="1"/>
  <c r="Q2041" i="1" a="1"/>
  <c r="Q2041" i="1" s="1"/>
  <c r="P2041" i="1" a="1"/>
  <c r="P2041" i="1" s="1"/>
  <c r="K2039" i="1" a="1"/>
  <c r="K2039" i="1"/>
  <c r="P2040" i="1" a="1"/>
  <c r="P2040" i="1"/>
  <c r="K2038" i="1" a="1"/>
  <c r="K2038" i="1"/>
  <c r="Q2039" i="1" a="1"/>
  <c r="Q2039" i="1" s="1"/>
  <c r="H2038" i="1" a="1"/>
  <c r="H2038" i="1" s="1"/>
  <c r="G2040" i="1" a="1"/>
  <c r="G2040" i="1" s="1"/>
  <c r="M2041" i="1" a="1"/>
  <c r="M2041" i="1" s="1"/>
  <c r="J2041" i="1" a="1"/>
  <c r="J2041" i="1" s="1"/>
  <c r="M2040" i="1" a="1"/>
  <c r="M2040" i="1" s="1"/>
  <c r="H2040" i="1" a="1"/>
  <c r="H2040" i="1" s="1"/>
  <c r="J2039" i="1" a="1"/>
  <c r="J2039" i="1"/>
  <c r="I2039" i="1" a="1"/>
  <c r="I2039" i="1"/>
  <c r="G2039" i="1" a="1"/>
  <c r="G2039" i="1" s="1"/>
  <c r="Q2038" i="1" a="1"/>
  <c r="Q2038" i="1" s="1"/>
  <c r="P2038" i="1" a="1"/>
  <c r="P2038" i="1" s="1"/>
  <c r="G2042" i="1" a="1"/>
  <c r="G2042" i="1" s="1"/>
  <c r="F2038" i="1" a="1"/>
  <c r="F2038" i="1"/>
  <c r="P2042" i="1" a="1"/>
  <c r="P2042" i="1" s="1"/>
  <c r="F2043" i="1" a="1"/>
  <c r="F2043" i="1" s="1"/>
  <c r="F2042" i="1" a="1"/>
  <c r="F2042" i="1" s="1"/>
  <c r="Q2042" i="1" a="1"/>
  <c r="Q2042" i="1"/>
  <c r="M2042" i="1" a="1"/>
  <c r="M2042" i="1"/>
  <c r="I2040" i="1" a="1"/>
  <c r="I2040" i="1"/>
  <c r="N2039" i="1" a="1"/>
  <c r="N2039" i="1"/>
  <c r="K2042" i="1" a="1"/>
  <c r="K2042" i="1" s="1"/>
  <c r="J2042" i="1" a="1"/>
  <c r="J2042" i="1" s="1"/>
  <c r="I2042" i="1" a="1"/>
  <c r="I2042" i="1"/>
  <c r="G2036" i="1" a="1"/>
  <c r="G2036" i="1"/>
  <c r="G2035" i="1" a="1"/>
  <c r="G2035" i="1"/>
  <c r="K2034" i="1" a="1"/>
  <c r="K2034" i="1"/>
  <c r="H2032" i="1" a="1"/>
  <c r="H2032" i="1"/>
  <c r="G2032" i="1" a="1"/>
  <c r="G2032" i="1" s="1"/>
  <c r="G2031" i="1" s="1" a="1"/>
  <c r="G2031" i="1" s="1"/>
  <c r="L2034" i="1" a="1"/>
  <c r="L2034" i="1" s="1"/>
  <c r="G2034" i="1" a="1"/>
  <c r="G2034" i="1"/>
  <c r="L2032" i="1" a="1"/>
  <c r="L2032" i="1"/>
  <c r="L2031" i="1" s="1" a="1"/>
  <c r="P2035" i="1" a="1"/>
  <c r="P2035" i="1" s="1"/>
  <c r="P2036" i="1" a="1"/>
  <c r="P2036" i="1" s="1"/>
  <c r="Q2035" i="1" a="1"/>
  <c r="Q2035" i="1" s="1"/>
  <c r="F2032" i="1" a="1"/>
  <c r="F2032" i="1" s="1"/>
  <c r="F2031" i="1" s="1" a="1"/>
  <c r="F2031" i="1" s="1"/>
  <c r="L2035" i="1" a="1"/>
  <c r="L2035" i="1" s="1"/>
  <c r="M2035" i="1" a="1"/>
  <c r="M2035" i="1"/>
  <c r="Q2031" i="1" a="1"/>
  <c r="Q2031" i="1" s="1"/>
  <c r="F2035" i="1" a="1"/>
  <c r="F2035" i="1"/>
  <c r="Q2034" i="1" a="1"/>
  <c r="Q2034" i="1"/>
  <c r="P2034" i="1" a="1"/>
  <c r="P2034" i="1" s="1"/>
  <c r="I2032" i="1" a="1"/>
  <c r="I2032" i="1" s="1"/>
  <c r="I2031" i="1" s="1" a="1"/>
  <c r="I2031" i="1" s="1"/>
  <c r="M2034" i="1" a="1"/>
  <c r="M2034" i="1" s="1"/>
  <c r="F2034" i="1" a="1"/>
  <c r="F2034" i="1"/>
  <c r="O2032" i="1" a="1"/>
  <c r="O2032" i="1" s="1"/>
  <c r="O2031" i="1" s="1" a="1"/>
  <c r="O2031" i="1" s="1"/>
  <c r="K2032" i="1" a="1"/>
  <c r="K2032" i="1"/>
  <c r="Q2037" i="1" a="1"/>
  <c r="Q2037" i="1"/>
  <c r="N2036" i="1" a="1"/>
  <c r="N2036" i="1"/>
  <c r="M2036" i="1" a="1"/>
  <c r="M2036" i="1" s="1"/>
  <c r="O2034" i="1" a="1"/>
  <c r="O2034" i="1"/>
  <c r="K2035" i="1" a="1"/>
  <c r="K2035" i="1" s="1"/>
  <c r="N2035" i="1" a="1"/>
  <c r="N2035" i="1" s="1"/>
  <c r="N2034" i="1" a="1"/>
  <c r="N2034" i="1" s="1"/>
  <c r="P2037" i="1" a="1"/>
  <c r="P2037" i="1" s="1"/>
  <c r="N2032" i="1" a="1"/>
  <c r="N2032" i="1" s="1"/>
  <c r="O2037" i="1" a="1"/>
  <c r="O2037" i="1"/>
  <c r="J2034" i="1" a="1"/>
  <c r="J2034" i="1"/>
  <c r="M2032" i="1" a="1"/>
  <c r="M2032" i="1"/>
  <c r="M2031" i="1" s="1" a="1"/>
  <c r="M2031" i="1" s="1"/>
  <c r="N2037" i="1" a="1"/>
  <c r="N2037" i="1"/>
  <c r="Q2032" i="1" a="1"/>
  <c r="Q2032" i="1" s="1"/>
  <c r="M2037" i="1" a="1"/>
  <c r="M2037" i="1" s="1"/>
  <c r="H2035" i="1" a="1"/>
  <c r="H2035" i="1" s="1"/>
  <c r="L2037" i="1" a="1"/>
  <c r="L2037" i="1" s="1"/>
  <c r="I2036" i="1" a="1"/>
  <c r="I2036" i="1"/>
  <c r="H2036" i="1" a="1"/>
  <c r="H2036" i="1"/>
  <c r="J2036" i="1" a="1"/>
  <c r="J2036" i="1" s="1"/>
  <c r="J2032" i="1" a="1"/>
  <c r="J2032" i="1"/>
  <c r="K2037" i="1" a="1"/>
  <c r="K2037" i="1" s="1"/>
  <c r="J2037" i="1" a="1"/>
  <c r="J2037" i="1" s="1"/>
  <c r="I2037" i="1" a="1"/>
  <c r="I2037" i="1"/>
  <c r="H2037" i="1" a="1"/>
  <c r="H2037" i="1"/>
  <c r="G2037" i="1" a="1"/>
  <c r="G2037" i="1"/>
  <c r="J2035" i="1" a="1"/>
  <c r="J2035" i="1"/>
  <c r="L2036" i="1" a="1"/>
  <c r="L2036" i="1" s="1"/>
  <c r="H2034" i="1" a="1"/>
  <c r="H2034" i="1"/>
  <c r="F2036" i="1" a="1"/>
  <c r="F2036" i="1"/>
  <c r="I2035" i="1" a="1"/>
  <c r="I2035" i="1"/>
  <c r="O2035" i="1" a="1"/>
  <c r="O2035" i="1"/>
  <c r="I2034" i="1" a="1"/>
  <c r="I2034" i="1"/>
  <c r="P2032" i="1" a="1"/>
  <c r="P2032" i="1"/>
  <c r="P2031" i="1" s="1" a="1"/>
  <c r="P2031" i="1" s="1"/>
  <c r="F2037" i="1" a="1"/>
  <c r="F2037" i="1"/>
  <c r="Q2036" i="1" a="1"/>
  <c r="Q2036" i="1"/>
  <c r="O2036" i="1" a="1"/>
  <c r="O2036" i="1" s="1"/>
  <c r="K2036" i="1" a="1"/>
  <c r="K2036" i="1" s="1"/>
  <c r="Q2026" i="1" a="1"/>
  <c r="Q2026" i="1" s="1"/>
  <c r="G2026" i="1" a="1"/>
  <c r="G2026" i="1" s="1"/>
  <c r="P2025" i="1" a="1"/>
  <c r="P2025" i="1" s="1"/>
  <c r="Q2025" i="1" a="1"/>
  <c r="Q2025" i="1" s="1"/>
  <c r="J2028" i="1" a="1"/>
  <c r="J2028" i="1" s="1"/>
  <c r="I2029" i="1" a="1"/>
  <c r="I2029" i="1"/>
  <c r="Q2029" i="1" a="1"/>
  <c r="Q2029" i="1" s="1"/>
  <c r="Q2028" i="1" s="1" a="1"/>
  <c r="Q2028" i="1" s="1"/>
  <c r="N2025" i="1" a="1"/>
  <c r="N2025" i="1"/>
  <c r="G2029" i="1" a="1"/>
  <c r="G2029" i="1" s="1"/>
  <c r="G2028" i="1" s="1" a="1"/>
  <c r="G2028" i="1" s="1"/>
  <c r="O2026" i="1" a="1"/>
  <c r="O2026" i="1" s="1"/>
  <c r="N2029" i="1" a="1"/>
  <c r="N2029" i="1"/>
  <c r="N2028" i="1" s="1" a="1"/>
  <c r="N2028" i="1" s="1"/>
  <c r="O2025" i="1" a="1"/>
  <c r="O2025" i="1"/>
  <c r="O2029" i="1" a="1"/>
  <c r="O2029" i="1" s="1"/>
  <c r="O2028" i="1" s="1" a="1"/>
  <c r="O2028" i="1" s="1"/>
  <c r="M2026" i="1" a="1"/>
  <c r="M2026" i="1"/>
  <c r="L2031" i="1"/>
  <c r="K2031" i="1" a="1"/>
  <c r="K2031" i="1"/>
  <c r="I2028" i="1" a="1"/>
  <c r="I2028" i="1"/>
  <c r="M2028" i="1" a="1"/>
  <c r="M2028" i="1"/>
  <c r="P2026" i="1" a="1"/>
  <c r="P2026" i="1"/>
  <c r="F2026" i="1" a="1"/>
  <c r="F2026" i="1" s="1"/>
  <c r="L2026" i="1" a="1"/>
  <c r="L2026" i="1" s="1"/>
  <c r="J2029" i="1" a="1"/>
  <c r="J2029" i="1" s="1"/>
  <c r="H2031" i="1" a="1"/>
  <c r="H2031" i="1" s="1"/>
  <c r="M2029" i="1" a="1"/>
  <c r="M2029" i="1"/>
  <c r="J2026" i="1" a="1"/>
  <c r="J2026" i="1" s="1"/>
  <c r="H2028" i="1" a="1"/>
  <c r="H2028" i="1" s="1"/>
  <c r="N2026" i="1" a="1"/>
  <c r="N2026" i="1" s="1"/>
  <c r="H2026" i="1" a="1"/>
  <c r="H2026" i="1"/>
  <c r="P2029" i="1" a="1"/>
  <c r="P2029" i="1" s="1"/>
  <c r="P2028" i="1" s="1" a="1"/>
  <c r="P2028" i="1" s="1"/>
  <c r="L2029" i="1" a="1"/>
  <c r="L2029" i="1"/>
  <c r="L2028" i="1" s="1" a="1"/>
  <c r="L2028" i="1" s="1"/>
  <c r="F2028" i="1" a="1"/>
  <c r="F2028" i="1"/>
  <c r="K2026" i="1" a="1"/>
  <c r="K2026" i="1" s="1"/>
  <c r="N2031" i="1" a="1"/>
  <c r="N2031" i="1"/>
  <c r="J2031" i="1" a="1"/>
  <c r="J2031" i="1" s="1"/>
  <c r="K2029" i="1" a="1"/>
  <c r="K2029" i="1" s="1"/>
  <c r="K2028" i="1" s="1" a="1"/>
  <c r="K2028" i="1" s="1"/>
  <c r="F2029" i="1" a="1"/>
  <c r="F2029" i="1"/>
  <c r="H2029" i="1" a="1"/>
  <c r="H2029" i="1"/>
  <c r="I2026" i="1" a="1"/>
  <c r="I2026" i="1"/>
  <c r="I2023" i="1" a="1"/>
  <c r="I2023" i="1"/>
  <c r="F2025" i="1" a="1"/>
  <c r="F2025" i="1" s="1"/>
  <c r="M2025" i="1" a="1"/>
  <c r="M2025" i="1" s="1"/>
  <c r="L2025" i="1" a="1"/>
  <c r="L2025" i="1"/>
  <c r="K2025" i="1" a="1"/>
  <c r="K2025" i="1" s="1"/>
  <c r="J2025" i="1" a="1"/>
  <c r="J2025" i="1"/>
  <c r="I2025" i="1" a="1"/>
  <c r="I2025" i="1"/>
  <c r="H2025" i="1" a="1"/>
  <c r="H2025" i="1"/>
  <c r="O2023" i="1" a="1"/>
  <c r="O2023" i="1"/>
  <c r="K2023" i="1" a="1"/>
  <c r="K2023" i="1"/>
  <c r="G2025" i="1" a="1"/>
  <c r="G2025" i="1" s="1"/>
  <c r="J2023" i="1" a="1"/>
  <c r="J2023" i="1" s="1"/>
  <c r="H2023" i="1" a="1"/>
  <c r="H2023" i="1" s="1"/>
  <c r="F2023" i="1" a="1"/>
  <c r="F2023" i="1" s="1"/>
  <c r="N2023" i="1" a="1"/>
  <c r="N2023" i="1" s="1"/>
  <c r="M2023" i="1" a="1"/>
  <c r="M2023" i="1"/>
  <c r="Q2023" i="1" a="1"/>
  <c r="Q2023" i="1"/>
  <c r="L2023" i="1" a="1"/>
  <c r="L2023" i="1"/>
  <c r="P2023" i="1" a="1"/>
  <c r="P2023" i="1" s="1"/>
  <c r="G2023" i="1" a="1"/>
  <c r="G2023" i="1" s="1"/>
  <c r="M31" i="1" a="1"/>
  <c r="M31" i="1" s="1"/>
  <c r="J31" i="1" a="1"/>
  <c r="J31" i="1"/>
  <c r="H31" i="1" a="1"/>
  <c r="H31" i="1" s="1"/>
  <c r="Q31" i="1" a="1"/>
  <c r="Q31" i="1"/>
  <c r="K31" i="1" a="1"/>
  <c r="K31" i="1"/>
  <c r="P31" i="1" a="1"/>
  <c r="P31" i="1" s="1"/>
  <c r="G31" i="1" a="1"/>
  <c r="G31" i="1"/>
  <c r="N31" i="1" a="1"/>
  <c r="N31" i="1"/>
  <c r="O31" i="1" a="1"/>
  <c r="O31" i="1"/>
  <c r="I31" i="1" a="1"/>
  <c r="I31" i="1"/>
  <c r="L31" i="1" a="1"/>
  <c r="L31" i="1" s="1"/>
  <c r="M30" i="1" a="1"/>
  <c r="M30" i="1"/>
  <c r="Q30" i="1" a="1"/>
  <c r="Q30" i="1" s="1"/>
  <c r="L30" i="1" a="1"/>
  <c r="L30" i="1"/>
  <c r="F30" i="1" a="1"/>
  <c r="F30" i="1" s="1"/>
  <c r="F31" i="1" a="1"/>
  <c r="F31" i="1"/>
  <c r="O30" i="1" a="1"/>
  <c r="O30" i="1" s="1"/>
  <c r="K30" i="1" a="1"/>
  <c r="K30" i="1"/>
  <c r="J30" i="1" a="1"/>
  <c r="J30" i="1" s="1"/>
  <c r="I30" i="1" a="1"/>
  <c r="I30" i="1"/>
  <c r="G30" i="1" a="1"/>
  <c r="G30" i="1" s="1"/>
  <c r="P30" i="1" a="1"/>
  <c r="P30" i="1" s="1"/>
  <c r="N30" i="1" a="1"/>
  <c r="N30" i="1" s="1"/>
  <c r="F617" i="1" a="1"/>
  <c r="F617" i="1" s="1"/>
  <c r="O619" i="1" a="1"/>
  <c r="O619" i="1" s="1"/>
  <c r="G617" i="1" a="1"/>
  <c r="G617" i="1" s="1"/>
  <c r="F618" i="1" a="1"/>
  <c r="F618" i="1"/>
  <c r="H617" i="1" a="1"/>
  <c r="H617" i="1"/>
  <c r="K618" i="1" a="1"/>
  <c r="K618" i="1"/>
  <c r="J617" i="1" a="1"/>
  <c r="J617" i="1"/>
  <c r="F620" i="1" a="1"/>
  <c r="F620" i="1" s="1"/>
  <c r="I619" i="1" a="1"/>
  <c r="I619" i="1"/>
  <c r="N618" i="1" a="1"/>
  <c r="N618" i="1"/>
  <c r="G619" i="1" a="1"/>
  <c r="G619" i="1" s="1"/>
  <c r="K617" i="1" a="1"/>
  <c r="K617" i="1"/>
  <c r="L619" i="1" a="1"/>
  <c r="L619" i="1"/>
  <c r="L618" i="1" a="1"/>
  <c r="L618" i="1"/>
  <c r="M617" i="1" a="1"/>
  <c r="M617" i="1"/>
  <c r="G618" i="1" a="1"/>
  <c r="G618" i="1"/>
  <c r="H622" i="1" a="1"/>
  <c r="H622" i="1" s="1"/>
  <c r="M618" i="1" a="1"/>
  <c r="M618" i="1" s="1"/>
  <c r="Q620" i="1" a="1"/>
  <c r="Q620" i="1"/>
  <c r="J619" i="1" a="1"/>
  <c r="J619" i="1"/>
  <c r="J620" i="1" a="1"/>
  <c r="J620" i="1"/>
  <c r="O618" i="1" a="1"/>
  <c r="O618" i="1"/>
  <c r="G622" i="1" a="1"/>
  <c r="G622" i="1" s="1"/>
  <c r="M620" i="1" a="1"/>
  <c r="M620" i="1"/>
  <c r="Q618" i="1" a="1"/>
  <c r="Q618" i="1"/>
  <c r="P619" i="1" a="1"/>
  <c r="P619" i="1" s="1"/>
  <c r="K619" i="1" a="1"/>
  <c r="K619" i="1" s="1"/>
  <c r="Q617" i="1" a="1"/>
  <c r="Q617" i="1" s="1"/>
  <c r="K620" i="1" a="1"/>
  <c r="K620" i="1" s="1"/>
  <c r="H620" i="1" a="1"/>
  <c r="H620" i="1"/>
  <c r="J618" i="1" a="1"/>
  <c r="J618" i="1" s="1"/>
  <c r="P618" i="1" a="1"/>
  <c r="P618" i="1" s="1"/>
  <c r="L617" i="1" a="1"/>
  <c r="L617" i="1" s="1"/>
  <c r="N619" i="1" a="1"/>
  <c r="N619" i="1" s="1"/>
  <c r="I617" i="1" a="1"/>
  <c r="I617" i="1" s="1"/>
  <c r="H619" i="1" a="1"/>
  <c r="H619" i="1" s="1"/>
  <c r="M619" i="1" a="1"/>
  <c r="M619" i="1"/>
  <c r="H618" i="1" a="1"/>
  <c r="H618" i="1"/>
  <c r="N617" i="1" a="1"/>
  <c r="N617" i="1" s="1"/>
  <c r="Q619" i="1" a="1"/>
  <c r="Q619" i="1"/>
  <c r="P617" i="1" a="1"/>
  <c r="P617" i="1" s="1"/>
  <c r="L620" i="1" a="1"/>
  <c r="L620" i="1"/>
  <c r="I620" i="1" a="1"/>
  <c r="I620" i="1"/>
  <c r="F619" i="1" a="1"/>
  <c r="F619" i="1"/>
  <c r="F622" i="1" a="1"/>
  <c r="F622" i="1" s="1"/>
  <c r="P620" i="1" a="1"/>
  <c r="P620" i="1"/>
  <c r="I618" i="1" a="1"/>
  <c r="I618" i="1"/>
  <c r="O620" i="1" a="1"/>
  <c r="O620" i="1"/>
  <c r="N620" i="1" a="1"/>
  <c r="N620" i="1"/>
  <c r="G620" i="1" a="1"/>
  <c r="G620" i="1"/>
  <c r="O617" i="1" a="1"/>
  <c r="O617" i="1"/>
  <c r="H609" i="1" a="1"/>
  <c r="H609" i="1"/>
  <c r="J606" i="1" a="1"/>
  <c r="J606" i="1"/>
  <c r="N607" i="1" a="1"/>
  <c r="N607" i="1"/>
  <c r="F606" i="1" a="1"/>
  <c r="F606" i="1"/>
  <c r="O607" i="1" a="1"/>
  <c r="O607" i="1" s="1"/>
  <c r="K607" i="1" a="1"/>
  <c r="K607" i="1" s="1"/>
  <c r="Q610" i="1" a="1"/>
  <c r="Q610" i="1" s="1"/>
  <c r="F610" i="1" a="1"/>
  <c r="F610" i="1" s="1"/>
  <c r="J607" i="1" a="1"/>
  <c r="J607" i="1" s="1"/>
  <c r="M603" i="1" a="1"/>
  <c r="M603" i="1"/>
  <c r="M606" i="1" a="1"/>
  <c r="M606" i="1"/>
  <c r="N610" i="1" a="1"/>
  <c r="N610" i="1"/>
  <c r="P609" i="1" a="1"/>
  <c r="P609" i="1"/>
  <c r="L609" i="1" a="1"/>
  <c r="L609" i="1"/>
  <c r="O606" i="1" a="1"/>
  <c r="O606" i="1"/>
  <c r="Q603" i="1" a="1"/>
  <c r="Q603" i="1"/>
  <c r="Q606" i="1" a="1"/>
  <c r="Q606" i="1"/>
  <c r="L607" i="1" a="1"/>
  <c r="L607" i="1"/>
  <c r="O610" i="1" a="1"/>
  <c r="O610" i="1"/>
  <c r="L610" i="1" a="1"/>
  <c r="L610" i="1"/>
  <c r="M609" i="1" a="1"/>
  <c r="M609" i="1"/>
  <c r="H610" i="1" a="1"/>
  <c r="H610" i="1" s="1"/>
  <c r="N609" i="1" a="1"/>
  <c r="N609" i="1"/>
  <c r="J609" i="1" a="1"/>
  <c r="J609" i="1"/>
  <c r="G609" i="1" a="1"/>
  <c r="G609" i="1" s="1"/>
  <c r="K606" i="1" a="1"/>
  <c r="K606" i="1" s="1"/>
  <c r="O609" i="1" a="1"/>
  <c r="O609" i="1" s="1"/>
  <c r="Q609" i="1" a="1"/>
  <c r="Q609" i="1" s="1"/>
  <c r="I607" i="1" a="1"/>
  <c r="I607" i="1" s="1"/>
  <c r="N603" i="1" a="1"/>
  <c r="N603" i="1"/>
  <c r="I609" i="1" a="1"/>
  <c r="I609" i="1" s="1"/>
  <c r="Q607" i="1" a="1"/>
  <c r="Q607" i="1" s="1"/>
  <c r="P607" i="1" a="1"/>
  <c r="P607" i="1"/>
  <c r="G606" i="1" a="1"/>
  <c r="G606" i="1" s="1"/>
  <c r="N606" i="1" a="1"/>
  <c r="N606" i="1" s="1"/>
  <c r="H606" i="1" a="1"/>
  <c r="H606" i="1" s="1"/>
  <c r="O603" i="1" a="1"/>
  <c r="O603" i="1"/>
  <c r="H607" i="1" a="1"/>
  <c r="H607" i="1"/>
  <c r="P606" i="1" a="1"/>
  <c r="P606" i="1"/>
  <c r="P610" i="1" a="1"/>
  <c r="P610" i="1"/>
  <c r="K609" i="1" a="1"/>
  <c r="K609" i="1"/>
  <c r="F609" i="1" a="1"/>
  <c r="F609" i="1"/>
  <c r="M607" i="1" a="1"/>
  <c r="M607" i="1"/>
  <c r="K610" i="1" a="1"/>
  <c r="K610" i="1"/>
  <c r="P603" i="1" a="1"/>
  <c r="P603" i="1"/>
  <c r="I610" i="1" a="1"/>
  <c r="I610" i="1" s="1"/>
  <c r="G607" i="1" a="1"/>
  <c r="G607" i="1"/>
  <c r="I606" i="1" a="1"/>
  <c r="I606" i="1"/>
  <c r="F607" i="1" a="1"/>
  <c r="F607" i="1"/>
  <c r="M610" i="1" a="1"/>
  <c r="M610" i="1" s="1"/>
  <c r="J610" i="1" a="1"/>
  <c r="J610" i="1" s="1"/>
  <c r="L606" i="1" a="1"/>
  <c r="L606" i="1"/>
  <c r="G610" i="1" a="1"/>
  <c r="G610" i="1"/>
  <c r="H603" i="1" a="1"/>
  <c r="H603" i="1"/>
  <c r="G603" i="1" a="1"/>
  <c r="G603" i="1"/>
  <c r="Q602" i="1" a="1"/>
  <c r="Q602" i="1"/>
  <c r="H596" i="1" a="1"/>
  <c r="H596" i="1"/>
  <c r="J595" i="1" a="1"/>
  <c r="J595" i="1"/>
  <c r="G595" i="1" a="1"/>
  <c r="G595" i="1"/>
  <c r="P602" i="1" a="1"/>
  <c r="P602" i="1"/>
  <c r="M595" i="1" a="1"/>
  <c r="M595" i="1" s="1"/>
  <c r="O602" i="1" a="1"/>
  <c r="O602" i="1"/>
  <c r="M602" i="1" a="1"/>
  <c r="M602" i="1" s="1"/>
  <c r="K602" i="1" a="1"/>
  <c r="K602" i="1" s="1"/>
  <c r="O593" i="1" a="1"/>
  <c r="O593" i="1"/>
  <c r="J602" i="1" a="1"/>
  <c r="J602" i="1"/>
  <c r="Q595" i="1" a="1"/>
  <c r="Q595" i="1"/>
  <c r="N593" i="1" a="1"/>
  <c r="N593" i="1"/>
  <c r="N595" i="1" a="1"/>
  <c r="N595" i="1"/>
  <c r="Q596" i="1" a="1"/>
  <c r="Q596" i="1"/>
  <c r="P596" i="1" a="1"/>
  <c r="P596" i="1"/>
  <c r="N602" i="1" a="1"/>
  <c r="N602" i="1"/>
  <c r="L595" i="1" a="1"/>
  <c r="L595" i="1"/>
  <c r="L602" i="1" a="1"/>
  <c r="L602" i="1"/>
  <c r="I602" i="1" a="1"/>
  <c r="I602" i="1"/>
  <c r="K595" i="1" a="1"/>
  <c r="K595" i="1" s="1"/>
  <c r="H602" i="1" a="1"/>
  <c r="H602" i="1"/>
  <c r="G602" i="1" a="1"/>
  <c r="G602" i="1" s="1"/>
  <c r="I596" i="1" a="1"/>
  <c r="I596" i="1" s="1"/>
  <c r="K596" i="1" a="1"/>
  <c r="K596" i="1" s="1"/>
  <c r="N596" i="1" a="1"/>
  <c r="N596" i="1"/>
  <c r="P595" i="1" a="1"/>
  <c r="P595" i="1" s="1"/>
  <c r="Q593" i="1" a="1"/>
  <c r="Q593" i="1"/>
  <c r="O596" i="1" a="1"/>
  <c r="O596" i="1" s="1"/>
  <c r="I595" i="1" a="1"/>
  <c r="I595" i="1"/>
  <c r="L596" i="1" a="1"/>
  <c r="L596" i="1" s="1"/>
  <c r="M596" i="1" a="1"/>
  <c r="M596" i="1" s="1"/>
  <c r="H595" i="1" a="1"/>
  <c r="H595" i="1" s="1"/>
  <c r="J596" i="1" a="1"/>
  <c r="J596" i="1" s="1"/>
  <c r="O595" i="1" a="1"/>
  <c r="O595" i="1"/>
  <c r="F595" i="1" a="1"/>
  <c r="F595" i="1" s="1"/>
  <c r="L603" i="1" a="1"/>
  <c r="L603" i="1" s="1"/>
  <c r="P593" i="1" a="1"/>
  <c r="P593" i="1"/>
  <c r="F602" i="1" a="1"/>
  <c r="F602" i="1"/>
  <c r="K603" i="1" a="1"/>
  <c r="K603" i="1"/>
  <c r="G596" i="1" a="1"/>
  <c r="G596" i="1"/>
  <c r="J603" i="1" a="1"/>
  <c r="J603" i="1"/>
  <c r="I603" i="1" a="1"/>
  <c r="I603" i="1"/>
  <c r="F603" i="1" a="1"/>
  <c r="F603" i="1"/>
  <c r="F596" i="1" a="1"/>
  <c r="F596" i="1"/>
  <c r="L593" i="1" a="1"/>
  <c r="L593" i="1"/>
  <c r="K593" i="1" a="1"/>
  <c r="K593" i="1"/>
  <c r="H593" i="1" a="1"/>
  <c r="H593" i="1"/>
  <c r="O589" i="1" a="1"/>
  <c r="O589" i="1"/>
  <c r="O585" i="1" a="1"/>
  <c r="O585" i="1" s="1"/>
  <c r="F585" i="1" a="1"/>
  <c r="F585" i="1" s="1"/>
  <c r="F593" i="1" a="1"/>
  <c r="F593" i="1" s="1"/>
  <c r="N592" i="1" a="1"/>
  <c r="N592" i="1" s="1"/>
  <c r="K585" i="1" a="1"/>
  <c r="K585" i="1" s="1"/>
  <c r="J589" i="1" a="1"/>
  <c r="J589" i="1" s="1"/>
  <c r="K589" i="1" a="1"/>
  <c r="K589" i="1"/>
  <c r="M589" i="1" a="1"/>
  <c r="M589" i="1"/>
  <c r="L592" i="1" a="1"/>
  <c r="L592" i="1"/>
  <c r="H592" i="1" a="1"/>
  <c r="H592" i="1"/>
  <c r="N588" i="1" a="1"/>
  <c r="N588" i="1"/>
  <c r="P588" i="1" a="1"/>
  <c r="P588" i="1"/>
  <c r="G588" i="1" a="1"/>
  <c r="G588" i="1"/>
  <c r="G585" i="1" a="1"/>
  <c r="G585" i="1"/>
  <c r="L585" i="1" a="1"/>
  <c r="L585" i="1"/>
  <c r="I588" i="1" a="1"/>
  <c r="I588" i="1" s="1"/>
  <c r="Q585" i="1" a="1"/>
  <c r="Q585" i="1"/>
  <c r="P585" i="1" a="1"/>
  <c r="P585" i="1"/>
  <c r="I592" i="1" a="1"/>
  <c r="I592" i="1"/>
  <c r="P589" i="1" a="1"/>
  <c r="P589" i="1"/>
  <c r="P592" i="1" a="1"/>
  <c r="P592" i="1" s="1"/>
  <c r="O588" i="1" a="1"/>
  <c r="O588" i="1" s="1"/>
  <c r="H585" i="1" a="1"/>
  <c r="H585" i="1"/>
  <c r="K592" i="1" a="1"/>
  <c r="K592" i="1"/>
  <c r="Q589" i="1" a="1"/>
  <c r="Q589" i="1" s="1"/>
  <c r="F592" i="1" a="1"/>
  <c r="F592" i="1"/>
  <c r="I589" i="1" a="1"/>
  <c r="I589" i="1" s="1"/>
  <c r="N585" i="1" a="1"/>
  <c r="N585" i="1" s="1"/>
  <c r="G592" i="1" a="1"/>
  <c r="G592" i="1" s="1"/>
  <c r="L589" i="1" a="1"/>
  <c r="L589" i="1" s="1"/>
  <c r="H589" i="1" a="1"/>
  <c r="H589" i="1"/>
  <c r="I585" i="1" a="1"/>
  <c r="I585" i="1" s="1"/>
  <c r="M588" i="1" a="1"/>
  <c r="M588" i="1" s="1"/>
  <c r="L588" i="1" a="1"/>
  <c r="L588" i="1" s="1"/>
  <c r="M585" i="1" a="1"/>
  <c r="M585" i="1"/>
  <c r="J593" i="1" a="1"/>
  <c r="J593" i="1"/>
  <c r="G593" i="1" a="1"/>
  <c r="G593" i="1"/>
  <c r="G589" i="1" a="1"/>
  <c r="G589" i="1" s="1"/>
  <c r="Q588" i="1" a="1"/>
  <c r="Q588" i="1"/>
  <c r="H588" i="1" a="1"/>
  <c r="H588" i="1"/>
  <c r="F589" i="1" a="1"/>
  <c r="F589" i="1"/>
  <c r="N589" i="1" a="1"/>
  <c r="N589" i="1"/>
  <c r="Q592" i="1" a="1"/>
  <c r="Q592" i="1" s="1"/>
  <c r="J592" i="1" a="1"/>
  <c r="J592" i="1" s="1"/>
  <c r="K588" i="1" a="1"/>
  <c r="K588" i="1"/>
  <c r="J588" i="1" a="1"/>
  <c r="J588" i="1"/>
  <c r="Q584" i="1" a="1"/>
  <c r="Q584" i="1"/>
  <c r="J585" i="1" a="1"/>
  <c r="J585" i="1"/>
  <c r="M592" i="1" a="1"/>
  <c r="M592" i="1"/>
  <c r="F588" i="1" a="1"/>
  <c r="F588" i="1"/>
  <c r="O592" i="1" a="1"/>
  <c r="O592" i="1"/>
  <c r="M593" i="1" a="1"/>
  <c r="M593" i="1"/>
  <c r="I593" i="1" a="1"/>
  <c r="I593" i="1" s="1"/>
  <c r="I584" i="1" a="1"/>
  <c r="I584" i="1"/>
  <c r="H584" i="1" a="1"/>
  <c r="H584" i="1"/>
  <c r="G584" i="1" a="1"/>
  <c r="G584" i="1"/>
  <c r="F584" i="1" a="1"/>
  <c r="F584" i="1"/>
  <c r="P584" i="1" a="1"/>
  <c r="P584" i="1" s="1"/>
  <c r="K584" i="1" a="1"/>
  <c r="K584" i="1" s="1"/>
  <c r="N584" i="1" a="1"/>
  <c r="N584" i="1" s="1"/>
  <c r="L584" i="1" a="1"/>
  <c r="L584" i="1" s="1"/>
  <c r="J584" i="1" a="1"/>
  <c r="J584" i="1" s="1"/>
  <c r="O584" i="1" a="1"/>
  <c r="O584" i="1" s="1"/>
  <c r="M584" i="1" a="1"/>
  <c r="M584" i="1"/>
  <c r="O1708" i="1" a="1"/>
  <c r="O1708" i="1"/>
  <c r="H1709" i="1" a="1"/>
  <c r="H1709" i="1"/>
  <c r="Q1709" i="1" a="1"/>
  <c r="Q1709" i="1"/>
  <c r="P1709" i="1" a="1"/>
  <c r="P1709" i="1"/>
  <c r="F1709" i="1" a="1"/>
  <c r="F1709" i="1"/>
  <c r="G1708" i="1" a="1"/>
  <c r="G1708" i="1" s="1"/>
  <c r="P1708" i="1" a="1"/>
  <c r="P1708" i="1"/>
  <c r="H1708" i="1" a="1"/>
  <c r="H1708" i="1" s="1"/>
  <c r="F1708" i="1" a="1"/>
  <c r="F1708" i="1"/>
  <c r="J1708" i="1" a="1"/>
  <c r="J1708" i="1" s="1"/>
  <c r="N1708" i="1" a="1"/>
  <c r="N1708" i="1" s="1"/>
  <c r="K1709" i="1" a="1"/>
  <c r="K1709" i="1"/>
  <c r="I1709" i="1" a="1"/>
  <c r="I1709" i="1"/>
  <c r="G1709" i="1" a="1"/>
  <c r="G1709" i="1"/>
  <c r="K1708" i="1" a="1"/>
  <c r="K1708" i="1"/>
  <c r="M1709" i="1" a="1"/>
  <c r="M1709" i="1"/>
  <c r="Q1708" i="1" a="1"/>
  <c r="Q1708" i="1"/>
  <c r="O1709" i="1" a="1"/>
  <c r="O1709" i="1"/>
  <c r="J1709" i="1" a="1"/>
  <c r="J1709" i="1"/>
  <c r="L1708" i="1" a="1"/>
  <c r="L1708" i="1" s="1"/>
  <c r="N1709" i="1" a="1"/>
  <c r="N1709" i="1"/>
  <c r="L1709" i="1" a="1"/>
  <c r="L1709" i="1" s="1"/>
  <c r="M1708" i="1" a="1"/>
  <c r="M1708" i="1"/>
  <c r="I1708" i="1" a="1"/>
  <c r="I1708" i="1"/>
  <c r="P743" i="1" a="1"/>
  <c r="P743" i="1" s="1"/>
  <c r="Q743" i="1" a="1"/>
  <c r="Q743" i="1" s="1"/>
  <c r="O743" i="1" a="1"/>
  <c r="O743" i="1"/>
  <c r="I743" i="1" a="1"/>
  <c r="I743" i="1"/>
  <c r="J743" i="1" a="1"/>
  <c r="J743" i="1"/>
  <c r="P740" i="1" a="1"/>
  <c r="P740" i="1"/>
  <c r="N743" i="1" a="1"/>
  <c r="N743" i="1"/>
  <c r="G743" i="1" a="1"/>
  <c r="G743" i="1" s="1"/>
  <c r="Q740" i="1" a="1"/>
  <c r="Q740" i="1"/>
  <c r="M743" i="1" a="1"/>
  <c r="M743" i="1"/>
  <c r="L743" i="1" a="1"/>
  <c r="L743" i="1" s="1"/>
  <c r="K743" i="1" a="1"/>
  <c r="K743" i="1" s="1"/>
  <c r="O740" i="1" a="1"/>
  <c r="O740" i="1"/>
  <c r="F743" i="1" a="1"/>
  <c r="F743" i="1"/>
  <c r="P742" i="1" a="1"/>
  <c r="P742" i="1" s="1"/>
  <c r="P744" i="1" s="1" a="1"/>
  <c r="P744" i="1" s="1"/>
  <c r="N740" i="1" a="1"/>
  <c r="N740" i="1"/>
  <c r="H743" i="1" a="1"/>
  <c r="H743" i="1" s="1"/>
  <c r="N742" i="1" a="1"/>
  <c r="N742" i="1" s="1"/>
  <c r="N744" i="1" s="1" a="1"/>
  <c r="N744" i="1" s="1"/>
  <c r="M740" i="1" a="1"/>
  <c r="M740" i="1"/>
  <c r="L740" i="1" a="1"/>
  <c r="L740" i="1"/>
  <c r="F740" i="1" a="1"/>
  <c r="F740" i="1" s="1"/>
  <c r="K740" i="1" a="1"/>
  <c r="K740" i="1"/>
  <c r="J740" i="1" a="1"/>
  <c r="J740" i="1"/>
  <c r="H740" i="1" a="1"/>
  <c r="H740" i="1"/>
  <c r="G740" i="1" a="1"/>
  <c r="G740" i="1"/>
  <c r="I740" i="1" a="1"/>
  <c r="I740" i="1"/>
  <c r="F727" i="1" a="1"/>
  <c r="F727" i="1"/>
  <c r="H726" i="1" a="1"/>
  <c r="H726" i="1" s="1"/>
  <c r="H728" i="1" s="1" a="1"/>
  <c r="H728" i="1" s="1"/>
  <c r="Q724" i="1" a="1"/>
  <c r="Q724" i="1" s="1"/>
  <c r="K724" i="1" a="1"/>
  <c r="K724" i="1" s="1"/>
  <c r="Q719" i="1" a="1"/>
  <c r="Q719" i="1" s="1"/>
  <c r="N720" i="1" a="1"/>
  <c r="N720" i="1" s="1"/>
  <c r="L724" i="1" a="1"/>
  <c r="L724" i="1" s="1"/>
  <c r="I727" i="1" a="1"/>
  <c r="I727" i="1" s="1"/>
  <c r="P719" i="1" a="1"/>
  <c r="P719" i="1"/>
  <c r="H727" i="1" a="1"/>
  <c r="H727" i="1" s="1"/>
  <c r="G727" i="1" a="1"/>
  <c r="G727" i="1"/>
  <c r="J720" i="1" a="1"/>
  <c r="J720" i="1" s="1"/>
  <c r="I720" i="1" a="1"/>
  <c r="I720" i="1"/>
  <c r="M724" i="1" a="1"/>
  <c r="M724" i="1"/>
  <c r="I724" i="1" a="1"/>
  <c r="I724" i="1"/>
  <c r="Q720" i="1" a="1"/>
  <c r="Q720" i="1"/>
  <c r="Q742" i="1" s="1" a="1"/>
  <c r="Q742" i="1" s="1"/>
  <c r="Q744" i="1" s="1" a="1"/>
  <c r="Q744" i="1" s="1"/>
  <c r="G720" i="1" a="1"/>
  <c r="G720" i="1"/>
  <c r="G742" i="1" s="1" a="1"/>
  <c r="G742" i="1" s="1"/>
  <c r="G744" i="1" s="1" a="1"/>
  <c r="G744" i="1" s="1"/>
  <c r="M719" i="1" a="1"/>
  <c r="M719" i="1"/>
  <c r="N724" i="1" a="1"/>
  <c r="N724" i="1"/>
  <c r="P724" i="1" a="1"/>
  <c r="P724" i="1" s="1"/>
  <c r="L719" i="1" a="1"/>
  <c r="L719" i="1"/>
  <c r="J724" i="1" a="1"/>
  <c r="J724" i="1"/>
  <c r="F724" i="1" a="1"/>
  <c r="F724" i="1" s="1"/>
  <c r="H720" i="1" a="1"/>
  <c r="H720" i="1"/>
  <c r="P720" i="1" a="1"/>
  <c r="P720" i="1" s="1"/>
  <c r="O720" i="1" a="1"/>
  <c r="O720" i="1" s="1"/>
  <c r="O719" i="1" a="1"/>
  <c r="O719" i="1" s="1"/>
  <c r="F720" i="1" a="1"/>
  <c r="F720" i="1" s="1"/>
  <c r="O724" i="1" a="1"/>
  <c r="O724" i="1"/>
  <c r="L720" i="1" a="1"/>
  <c r="L720" i="1"/>
  <c r="K720" i="1" a="1"/>
  <c r="K720" i="1"/>
  <c r="K726" i="1" s="1" a="1"/>
  <c r="K726" i="1" s="1"/>
  <c r="K728" i="1" s="1" a="1"/>
  <c r="K728" i="1" s="1"/>
  <c r="Q727" i="1" a="1"/>
  <c r="Q727" i="1"/>
  <c r="N719" i="1" a="1"/>
  <c r="N719" i="1" s="1"/>
  <c r="P727" i="1" a="1"/>
  <c r="P727" i="1" s="1"/>
  <c r="G724" i="1" a="1"/>
  <c r="G724" i="1"/>
  <c r="O727" i="1" a="1"/>
  <c r="O727" i="1"/>
  <c r="L726" i="1" a="1"/>
  <c r="L726" i="1" s="1"/>
  <c r="L728" i="1" s="1" a="1"/>
  <c r="L728" i="1" s="1"/>
  <c r="H724" i="1" a="1"/>
  <c r="H724" i="1"/>
  <c r="N727" i="1" a="1"/>
  <c r="N727" i="1"/>
  <c r="M727" i="1" a="1"/>
  <c r="M727" i="1"/>
  <c r="L727" i="1" a="1"/>
  <c r="L727" i="1" s="1"/>
  <c r="M720" i="1" a="1"/>
  <c r="M720" i="1" s="1"/>
  <c r="M726" i="1" s="1" a="1"/>
  <c r="M726" i="1" s="1"/>
  <c r="M728" i="1" s="1" a="1"/>
  <c r="M728" i="1" s="1"/>
  <c r="K727" i="1" a="1"/>
  <c r="K727" i="1" s="1"/>
  <c r="J727" i="1" a="1"/>
  <c r="J727" i="1" s="1"/>
  <c r="K718" i="1" a="1"/>
  <c r="K718" i="1"/>
  <c r="I718" i="1" a="1"/>
  <c r="I718" i="1" s="1"/>
  <c r="N718" i="1" a="1"/>
  <c r="N718" i="1" s="1"/>
  <c r="N726" i="1" s="1" a="1"/>
  <c r="N726" i="1" s="1"/>
  <c r="N728" i="1" s="1" a="1"/>
  <c r="N728" i="1" s="1"/>
  <c r="L718" i="1" a="1"/>
  <c r="L718" i="1" s="1"/>
  <c r="L742" i="1" s="1" a="1"/>
  <c r="L742" i="1" s="1"/>
  <c r="L744" i="1" s="1" a="1"/>
  <c r="L744" i="1" s="1"/>
  <c r="H716" i="1" a="1"/>
  <c r="H716" i="1" s="1"/>
  <c r="M716" i="1" a="1"/>
  <c r="M716" i="1" s="1"/>
  <c r="I716" i="1" a="1"/>
  <c r="I716" i="1"/>
  <c r="G716" i="1" a="1"/>
  <c r="G716" i="1"/>
  <c r="J718" i="1" a="1"/>
  <c r="J718" i="1"/>
  <c r="J726" i="1" s="1" a="1"/>
  <c r="J726" i="1" s="1"/>
  <c r="J728" i="1" s="1" a="1"/>
  <c r="J728" i="1" s="1"/>
  <c r="F716" i="1" a="1"/>
  <c r="F716" i="1" s="1"/>
  <c r="F718" i="1" a="1"/>
  <c r="F718" i="1" s="1"/>
  <c r="L716" i="1" a="1"/>
  <c r="L716" i="1" s="1"/>
  <c r="J716" i="1" a="1"/>
  <c r="J716" i="1" s="1"/>
  <c r="K719" i="1" a="1"/>
  <c r="K719" i="1" s="1"/>
  <c r="O716" i="1" a="1"/>
  <c r="O716" i="1"/>
  <c r="O718" i="1" a="1"/>
  <c r="O718" i="1" s="1"/>
  <c r="K716" i="1" a="1"/>
  <c r="K716" i="1"/>
  <c r="Q716" i="1" a="1"/>
  <c r="Q716" i="1" s="1"/>
  <c r="H718" i="1" a="1"/>
  <c r="H718" i="1"/>
  <c r="G718" i="1" a="1"/>
  <c r="G718" i="1"/>
  <c r="N716" i="1" a="1"/>
  <c r="N716" i="1"/>
  <c r="P716" i="1" a="1"/>
  <c r="P716" i="1"/>
  <c r="J719" i="1" a="1"/>
  <c r="J719" i="1"/>
  <c r="I719" i="1" a="1"/>
  <c r="I719" i="1" s="1"/>
  <c r="H719" i="1" a="1"/>
  <c r="H719" i="1"/>
  <c r="G719" i="1" a="1"/>
  <c r="G719" i="1"/>
  <c r="F719" i="1" a="1"/>
  <c r="F719" i="1"/>
  <c r="Q718" i="1" a="1"/>
  <c r="Q718" i="1"/>
  <c r="P718" i="1" a="1"/>
  <c r="P718" i="1"/>
  <c r="M718" i="1" a="1"/>
  <c r="M718" i="1"/>
  <c r="Q711" i="1" a="1"/>
  <c r="Q711" i="1" s="1"/>
  <c r="P711" i="1" a="1"/>
  <c r="P711" i="1"/>
  <c r="O711" i="1" a="1"/>
  <c r="O711" i="1" s="1"/>
  <c r="J711" i="1" a="1"/>
  <c r="J711" i="1" s="1"/>
  <c r="I711" i="1" a="1"/>
  <c r="I711" i="1" s="1"/>
  <c r="F709" i="1" a="1"/>
  <c r="F709" i="1" s="1"/>
  <c r="M697" i="1" a="1"/>
  <c r="M697" i="1" s="1"/>
  <c r="H711" i="1" a="1"/>
  <c r="H711" i="1" s="1"/>
  <c r="Q709" i="1" a="1"/>
  <c r="Q709" i="1"/>
  <c r="G711" i="1" a="1"/>
  <c r="G711" i="1"/>
  <c r="N697" i="1" a="1"/>
  <c r="N697" i="1"/>
  <c r="L709" i="1" a="1"/>
  <c r="L709" i="1"/>
  <c r="P709" i="1" a="1"/>
  <c r="P709" i="1"/>
  <c r="G697" i="1" a="1"/>
  <c r="G697" i="1"/>
  <c r="K709" i="1" a="1"/>
  <c r="K709" i="1" s="1"/>
  <c r="I709" i="1" a="1"/>
  <c r="I709" i="1"/>
  <c r="G709" i="1" a="1"/>
  <c r="G709" i="1"/>
  <c r="O697" i="1" a="1"/>
  <c r="O697" i="1"/>
  <c r="H697" i="1" a="1"/>
  <c r="H697" i="1"/>
  <c r="F711" i="1" a="1"/>
  <c r="F711" i="1"/>
  <c r="M709" i="1" a="1"/>
  <c r="M709" i="1"/>
  <c r="J709" i="1" a="1"/>
  <c r="J709" i="1" s="1"/>
  <c r="L696" i="1" a="1"/>
  <c r="L696" i="1"/>
  <c r="O709" i="1" a="1"/>
  <c r="O709" i="1"/>
  <c r="N709" i="1" a="1"/>
  <c r="N709" i="1" s="1"/>
  <c r="F697" i="1" a="1"/>
  <c r="F697" i="1" s="1"/>
  <c r="M696" i="1" a="1"/>
  <c r="M696" i="1" s="1"/>
  <c r="J697" i="1" a="1"/>
  <c r="J697" i="1" s="1"/>
  <c r="N696" i="1" a="1"/>
  <c r="N696" i="1"/>
  <c r="J696" i="1" a="1"/>
  <c r="J696" i="1"/>
  <c r="K696" i="1" a="1"/>
  <c r="K696" i="1" s="1"/>
  <c r="L697" i="1" a="1"/>
  <c r="L697" i="1" s="1"/>
  <c r="Q696" i="1" a="1"/>
  <c r="Q696" i="1" s="1"/>
  <c r="O696" i="1" a="1"/>
  <c r="O696" i="1" s="1"/>
  <c r="P696" i="1" a="1"/>
  <c r="P696" i="1"/>
  <c r="N711" i="1" a="1"/>
  <c r="N711" i="1" s="1"/>
  <c r="K697" i="1" a="1"/>
  <c r="K697" i="1"/>
  <c r="H709" i="1" a="1"/>
  <c r="H709" i="1" s="1"/>
  <c r="P697" i="1" a="1"/>
  <c r="P697" i="1"/>
  <c r="M711" i="1" a="1"/>
  <c r="M711" i="1"/>
  <c r="L711" i="1" a="1"/>
  <c r="L711" i="1"/>
  <c r="I697" i="1" a="1"/>
  <c r="I697" i="1" s="1"/>
  <c r="Q697" i="1" a="1"/>
  <c r="Q697" i="1" s="1"/>
  <c r="K711" i="1" a="1"/>
  <c r="K711" i="1" s="1"/>
  <c r="I688" i="1" a="1"/>
  <c r="I688" i="1"/>
  <c r="K687" i="1" a="1"/>
  <c r="K687" i="1" s="1"/>
  <c r="H687" i="1" a="1"/>
  <c r="H687" i="1"/>
  <c r="M685" i="1" a="1"/>
  <c r="M685" i="1"/>
  <c r="P683" i="1" a="1"/>
  <c r="P683" i="1"/>
  <c r="Q683" i="1" a="1"/>
  <c r="Q683" i="1" s="1"/>
  <c r="H688" i="1" a="1"/>
  <c r="H688" i="1" s="1"/>
  <c r="Q685" i="1" a="1"/>
  <c r="Q685" i="1" s="1"/>
  <c r="N685" i="1" a="1"/>
  <c r="N685" i="1"/>
  <c r="F687" i="1" a="1"/>
  <c r="F687" i="1" s="1"/>
  <c r="H685" i="1" a="1"/>
  <c r="H685" i="1"/>
  <c r="J685" i="1" a="1"/>
  <c r="J685" i="1"/>
  <c r="I685" i="1" a="1"/>
  <c r="I685" i="1"/>
  <c r="F688" i="1" a="1"/>
  <c r="F688" i="1"/>
  <c r="P685" i="1" a="1"/>
  <c r="P685" i="1"/>
  <c r="Q687" i="1" a="1"/>
  <c r="Q687" i="1"/>
  <c r="M688" i="1" a="1"/>
  <c r="M688" i="1" s="1"/>
  <c r="L688" i="1" a="1"/>
  <c r="L688" i="1" s="1"/>
  <c r="G685" i="1" a="1"/>
  <c r="G685" i="1" s="1"/>
  <c r="P687" i="1" a="1"/>
  <c r="P687" i="1" s="1"/>
  <c r="K685" i="1" a="1"/>
  <c r="K685" i="1"/>
  <c r="N687" i="1" a="1"/>
  <c r="N687" i="1"/>
  <c r="K688" i="1" a="1"/>
  <c r="K688" i="1" s="1"/>
  <c r="N688" i="1" a="1"/>
  <c r="N688" i="1"/>
  <c r="O687" i="1" a="1"/>
  <c r="O687" i="1"/>
  <c r="J687" i="1" a="1"/>
  <c r="J687" i="1" s="1"/>
  <c r="G687" i="1" a="1"/>
  <c r="G687" i="1"/>
  <c r="L685" i="1" a="1"/>
  <c r="L685" i="1"/>
  <c r="F685" i="1" a="1"/>
  <c r="F685" i="1"/>
  <c r="I696" i="1" a="1"/>
  <c r="I696" i="1"/>
  <c r="H696" i="1" a="1"/>
  <c r="H696" i="1"/>
  <c r="G696" i="1" a="1"/>
  <c r="G696" i="1"/>
  <c r="F696" i="1" a="1"/>
  <c r="F696" i="1"/>
  <c r="P688" i="1" a="1"/>
  <c r="P688" i="1" s="1"/>
  <c r="O685" i="1" a="1"/>
  <c r="O685" i="1"/>
  <c r="G688" i="1" a="1"/>
  <c r="G688" i="1"/>
  <c r="M687" i="1" a="1"/>
  <c r="M687" i="1"/>
  <c r="J688" i="1" a="1"/>
  <c r="J688" i="1" s="1"/>
  <c r="Q688" i="1" a="1"/>
  <c r="Q688" i="1" s="1"/>
  <c r="O688" i="1" a="1"/>
  <c r="O688" i="1"/>
  <c r="L687" i="1" a="1"/>
  <c r="L687" i="1" s="1"/>
  <c r="I687" i="1" a="1"/>
  <c r="I687" i="1" s="1"/>
  <c r="I682" i="1" a="1"/>
  <c r="I682" i="1" s="1"/>
  <c r="H682" i="1" a="1"/>
  <c r="H682" i="1" s="1"/>
  <c r="O683" i="1" a="1"/>
  <c r="O683" i="1" s="1"/>
  <c r="N683" i="1" a="1"/>
  <c r="N683" i="1" s="1"/>
  <c r="M683" i="1" a="1"/>
  <c r="M683" i="1" s="1"/>
  <c r="L683" i="1" a="1"/>
  <c r="L683" i="1" s="1"/>
  <c r="K683" i="1" a="1"/>
  <c r="K683" i="1"/>
  <c r="J683" i="1" a="1"/>
  <c r="J683" i="1" s="1"/>
  <c r="I683" i="1" a="1"/>
  <c r="I683" i="1"/>
  <c r="G682" i="1" a="1"/>
  <c r="G682" i="1"/>
  <c r="H683" i="1" a="1"/>
  <c r="H683" i="1"/>
  <c r="G683" i="1" a="1"/>
  <c r="G683" i="1"/>
  <c r="F683" i="1" a="1"/>
  <c r="F683" i="1"/>
  <c r="Q682" i="1" a="1"/>
  <c r="Q682" i="1" s="1"/>
  <c r="P682" i="1" a="1"/>
  <c r="P682" i="1"/>
  <c r="F682" i="1" a="1"/>
  <c r="F682" i="1" s="1"/>
  <c r="J682" i="1" a="1"/>
  <c r="J682" i="1"/>
  <c r="O682" i="1" a="1"/>
  <c r="O682" i="1"/>
  <c r="N682" i="1" a="1"/>
  <c r="N682" i="1"/>
  <c r="M682" i="1" a="1"/>
  <c r="M682" i="1" s="1"/>
  <c r="K682" i="1" a="1"/>
  <c r="K682" i="1" s="1"/>
  <c r="L682" i="1" a="1"/>
  <c r="L682" i="1" s="1"/>
  <c r="O681" i="1" a="1"/>
  <c r="O681" i="1" s="1"/>
  <c r="J681" i="1" a="1"/>
  <c r="J681" i="1"/>
  <c r="F681" i="1" a="1"/>
  <c r="F681" i="1"/>
  <c r="Q681" i="1" a="1"/>
  <c r="Q681" i="1"/>
  <c r="L681" i="1" a="1"/>
  <c r="L681" i="1"/>
  <c r="P681" i="1" a="1"/>
  <c r="P681" i="1"/>
  <c r="N681" i="1" a="1"/>
  <c r="N681" i="1" s="1"/>
  <c r="M681" i="1" a="1"/>
  <c r="M681" i="1"/>
  <c r="K681" i="1" a="1"/>
  <c r="K681" i="1" s="1"/>
  <c r="I681" i="1" a="1"/>
  <c r="I681" i="1"/>
  <c r="H681" i="1" a="1"/>
  <c r="H681" i="1" s="1"/>
  <c r="G681" i="1" a="1"/>
  <c r="G681" i="1" s="1"/>
  <c r="G666" i="1" a="1"/>
  <c r="G666" i="1"/>
  <c r="M665" i="1" a="1"/>
  <c r="M665" i="1"/>
  <c r="J665" i="1" a="1"/>
  <c r="J665" i="1" s="1"/>
  <c r="H665" i="1" a="1"/>
  <c r="H665" i="1" s="1"/>
  <c r="N666" i="1" a="1"/>
  <c r="N666" i="1" s="1"/>
  <c r="P665" i="1" a="1"/>
  <c r="P665" i="1"/>
  <c r="F665" i="1" a="1"/>
  <c r="F665" i="1"/>
  <c r="L664" i="1" a="1"/>
  <c r="L664" i="1"/>
  <c r="J666" i="1" a="1"/>
  <c r="J666" i="1"/>
  <c r="O666" i="1" a="1"/>
  <c r="O666" i="1" s="1"/>
  <c r="H666" i="1" a="1"/>
  <c r="H666" i="1"/>
  <c r="I665" i="1" a="1"/>
  <c r="I665" i="1" s="1"/>
  <c r="M664" i="1" a="1"/>
  <c r="M664" i="1"/>
  <c r="L666" i="1" a="1"/>
  <c r="L666" i="1" s="1"/>
  <c r="M666" i="1" a="1"/>
  <c r="M666" i="1" s="1"/>
  <c r="L665" i="1" a="1"/>
  <c r="L665" i="1" s="1"/>
  <c r="Q665" i="1" a="1"/>
  <c r="Q665" i="1"/>
  <c r="G665" i="1" a="1"/>
  <c r="G665" i="1"/>
  <c r="I666" i="1" a="1"/>
  <c r="I666" i="1"/>
  <c r="F666" i="1" a="1"/>
  <c r="F666" i="1"/>
  <c r="K665" i="1" a="1"/>
  <c r="K665" i="1"/>
  <c r="Q666" i="1" a="1"/>
  <c r="Q666" i="1" s="1"/>
  <c r="P666" i="1" a="1"/>
  <c r="P666" i="1"/>
  <c r="O665" i="1" a="1"/>
  <c r="O665" i="1"/>
  <c r="K666" i="1" a="1"/>
  <c r="K666" i="1"/>
  <c r="N665" i="1" a="1"/>
  <c r="N665" i="1"/>
  <c r="P664" i="1" a="1"/>
  <c r="P664" i="1" s="1"/>
  <c r="Q664" i="1" a="1"/>
  <c r="Q664" i="1" s="1"/>
  <c r="O664" i="1" a="1"/>
  <c r="O664" i="1"/>
  <c r="N664" i="1" a="1"/>
  <c r="N664" i="1"/>
  <c r="N652" i="1" a="1"/>
  <c r="N652" i="1"/>
  <c r="Q653" i="1" a="1"/>
  <c r="Q653" i="1" s="1"/>
  <c r="G652" i="1" a="1"/>
  <c r="G652" i="1"/>
  <c r="L653" i="1" a="1"/>
  <c r="L653" i="1" s="1"/>
  <c r="Q652" i="1" a="1"/>
  <c r="Q652" i="1"/>
  <c r="L652" i="1" a="1"/>
  <c r="L652" i="1" s="1"/>
  <c r="J653" i="1" a="1"/>
  <c r="J653" i="1"/>
  <c r="I652" i="1" a="1"/>
  <c r="I652" i="1" s="1"/>
  <c r="G664" i="1" a="1"/>
  <c r="G664" i="1"/>
  <c r="M653" i="1" a="1"/>
  <c r="M653" i="1" s="1"/>
  <c r="O652" i="1" a="1"/>
  <c r="O652" i="1"/>
  <c r="N653" i="1" a="1"/>
  <c r="N653" i="1" s="1"/>
  <c r="H653" i="1" a="1"/>
  <c r="H653" i="1" s="1"/>
  <c r="K653" i="1" a="1"/>
  <c r="K653" i="1" s="1"/>
  <c r="O653" i="1" a="1"/>
  <c r="O653" i="1" s="1"/>
  <c r="K664" i="1" a="1"/>
  <c r="K664" i="1" s="1"/>
  <c r="J664" i="1" a="1"/>
  <c r="J664" i="1"/>
  <c r="I664" i="1" a="1"/>
  <c r="I664" i="1"/>
  <c r="P653" i="1" a="1"/>
  <c r="P653" i="1"/>
  <c r="H664" i="1" a="1"/>
  <c r="H664" i="1" s="1"/>
  <c r="P652" i="1" a="1"/>
  <c r="P652" i="1"/>
  <c r="F653" i="1" a="1"/>
  <c r="F653" i="1"/>
  <c r="F664" i="1" a="1"/>
  <c r="F664" i="1" s="1"/>
  <c r="G653" i="1" a="1"/>
  <c r="G653" i="1"/>
  <c r="M652" i="1" a="1"/>
  <c r="M652" i="1" s="1"/>
  <c r="H652" i="1" a="1"/>
  <c r="H652" i="1" s="1"/>
  <c r="K652" i="1" a="1"/>
  <c r="K652" i="1" s="1"/>
  <c r="I653" i="1" a="1"/>
  <c r="I653" i="1"/>
  <c r="J652" i="1" a="1"/>
  <c r="J652" i="1"/>
  <c r="M649" i="1" a="1"/>
  <c r="M649" i="1"/>
  <c r="K649" i="1" a="1"/>
  <c r="K649" i="1"/>
  <c r="K650" i="1" a="1"/>
  <c r="K650" i="1"/>
  <c r="F652" i="1" a="1"/>
  <c r="F652" i="1" s="1"/>
  <c r="H650" i="1" a="1"/>
  <c r="H650" i="1"/>
  <c r="Q650" i="1" a="1"/>
  <c r="Q650" i="1" s="1"/>
  <c r="M650" i="1" a="1"/>
  <c r="M650" i="1" s="1"/>
  <c r="F650" i="1" a="1"/>
  <c r="F650" i="1" s="1"/>
  <c r="N649" i="1" a="1"/>
  <c r="N649" i="1"/>
  <c r="P650" i="1" a="1"/>
  <c r="P650" i="1" s="1"/>
  <c r="L650" i="1" a="1"/>
  <c r="L650" i="1" s="1"/>
  <c r="O650" i="1" a="1"/>
  <c r="O650" i="1" s="1"/>
  <c r="N650" i="1" a="1"/>
  <c r="N650" i="1"/>
  <c r="J650" i="1" a="1"/>
  <c r="J650" i="1" s="1"/>
  <c r="G650" i="1" a="1"/>
  <c r="G650" i="1" s="1"/>
  <c r="O649" i="1" a="1"/>
  <c r="O649" i="1" s="1"/>
  <c r="I650" i="1" a="1"/>
  <c r="I650" i="1" s="1"/>
  <c r="Q649" i="1" a="1"/>
  <c r="Q649" i="1"/>
  <c r="P649" i="1" a="1"/>
  <c r="P649" i="1"/>
  <c r="L649" i="1" a="1"/>
  <c r="L649" i="1"/>
  <c r="O647" i="1" a="1"/>
  <c r="O647" i="1"/>
  <c r="P647" i="1" a="1"/>
  <c r="P647" i="1"/>
  <c r="Q647" i="1" a="1"/>
  <c r="Q647" i="1"/>
  <c r="K647" i="1" a="1"/>
  <c r="K647" i="1"/>
  <c r="N647" i="1" a="1"/>
  <c r="N647" i="1" s="1"/>
  <c r="L647" i="1" a="1"/>
  <c r="L647" i="1"/>
  <c r="H647" i="1" a="1"/>
  <c r="H647" i="1" s="1"/>
  <c r="F647" i="1" a="1"/>
  <c r="F647" i="1"/>
  <c r="Q645" i="1" a="1"/>
  <c r="Q645" i="1"/>
  <c r="H645" i="1" a="1"/>
  <c r="H645" i="1"/>
  <c r="M645" i="1" a="1"/>
  <c r="M645" i="1"/>
  <c r="Q643" i="1" a="1"/>
  <c r="Q643" i="1"/>
  <c r="J649" i="1" a="1"/>
  <c r="J649" i="1"/>
  <c r="K648" i="1" a="1"/>
  <c r="K648" i="1"/>
  <c r="I649" i="1" a="1"/>
  <c r="I649" i="1" s="1"/>
  <c r="M648" i="1" a="1"/>
  <c r="M648" i="1"/>
  <c r="J648" i="1" a="1"/>
  <c r="J648" i="1" s="1"/>
  <c r="G648" i="1" a="1"/>
  <c r="G648" i="1" s="1"/>
  <c r="O645" i="1" a="1"/>
  <c r="O645" i="1" s="1"/>
  <c r="H649" i="1" a="1"/>
  <c r="H649" i="1"/>
  <c r="G649" i="1" a="1"/>
  <c r="G649" i="1"/>
  <c r="H648" i="1" a="1"/>
  <c r="H648" i="1" s="1"/>
  <c r="G645" i="1" a="1"/>
  <c r="G645" i="1" s="1"/>
  <c r="I645" i="1" a="1"/>
  <c r="I645" i="1" s="1"/>
  <c r="K645" i="1" a="1"/>
  <c r="K645" i="1" s="1"/>
  <c r="J645" i="1" a="1"/>
  <c r="J645" i="1" s="1"/>
  <c r="F645" i="1" a="1"/>
  <c r="F645" i="1" s="1"/>
  <c r="I648" i="1" a="1"/>
  <c r="I648" i="1" s="1"/>
  <c r="M647" i="1" a="1"/>
  <c r="M647" i="1" s="1"/>
  <c r="F649" i="1" a="1"/>
  <c r="F649" i="1"/>
  <c r="Q648" i="1" a="1"/>
  <c r="Q648" i="1"/>
  <c r="P648" i="1" a="1"/>
  <c r="P648" i="1" s="1"/>
  <c r="O648" i="1" a="1"/>
  <c r="O648" i="1" s="1"/>
  <c r="N648" i="1" a="1"/>
  <c r="N648" i="1"/>
  <c r="L648" i="1" a="1"/>
  <c r="L648" i="1"/>
  <c r="F648" i="1" a="1"/>
  <c r="F648" i="1"/>
  <c r="J647" i="1" a="1"/>
  <c r="J647" i="1" s="1"/>
  <c r="I647" i="1" a="1"/>
  <c r="I647" i="1"/>
  <c r="N645" i="1" a="1"/>
  <c r="N645" i="1"/>
  <c r="P645" i="1" a="1"/>
  <c r="P645" i="1"/>
  <c r="G647" i="1" a="1"/>
  <c r="G647" i="1"/>
  <c r="L645" i="1" a="1"/>
  <c r="L645" i="1"/>
  <c r="M640" i="1" a="1"/>
  <c r="M640" i="1"/>
  <c r="O642" i="1" a="1"/>
  <c r="O642" i="1"/>
  <c r="N642" i="1" a="1"/>
  <c r="N642" i="1"/>
  <c r="M642" i="1" a="1"/>
  <c r="M642" i="1"/>
  <c r="J642" i="1" a="1"/>
  <c r="J642" i="1" s="1"/>
  <c r="I642" i="1" a="1"/>
  <c r="I642" i="1"/>
  <c r="M639" i="1" a="1"/>
  <c r="M639" i="1" s="1"/>
  <c r="Q640" i="1" a="1"/>
  <c r="Q640" i="1"/>
  <c r="K639" i="1" a="1"/>
  <c r="K639" i="1"/>
  <c r="M643" i="1" a="1"/>
  <c r="M643" i="1" s="1"/>
  <c r="G643" i="1" a="1"/>
  <c r="G643" i="1" s="1"/>
  <c r="Q639" i="1" a="1"/>
  <c r="Q639" i="1" s="1"/>
  <c r="J639" i="1" a="1"/>
  <c r="J639" i="1" s="1"/>
  <c r="F643" i="1" a="1"/>
  <c r="F643" i="1" s="1"/>
  <c r="Q642" i="1" a="1"/>
  <c r="Q642" i="1" s="1"/>
  <c r="N640" i="1" a="1"/>
  <c r="N640" i="1"/>
  <c r="O640" i="1" a="1"/>
  <c r="O640" i="1" s="1"/>
  <c r="P639" i="1" a="1"/>
  <c r="P639" i="1"/>
  <c r="I639" i="1" a="1"/>
  <c r="I639" i="1" s="1"/>
  <c r="H640" i="1" a="1"/>
  <c r="H640" i="1"/>
  <c r="L642" i="1" a="1"/>
  <c r="L642" i="1"/>
  <c r="N639" i="1" a="1"/>
  <c r="N639" i="1" s="1"/>
  <c r="F640" i="1" a="1"/>
  <c r="F640" i="1"/>
  <c r="O638" i="1" a="1"/>
  <c r="O638" i="1" s="1"/>
  <c r="K640" i="1" a="1"/>
  <c r="K640" i="1"/>
  <c r="H643" i="1" a="1"/>
  <c r="H643" i="1"/>
  <c r="L640" i="1" a="1"/>
  <c r="L640" i="1"/>
  <c r="P642" i="1" a="1"/>
  <c r="P642" i="1"/>
  <c r="G642" i="1" a="1"/>
  <c r="G642" i="1"/>
  <c r="F642" i="1" a="1"/>
  <c r="F642" i="1"/>
  <c r="L639" i="1" a="1"/>
  <c r="L639" i="1"/>
  <c r="Q638" i="1" a="1"/>
  <c r="Q638" i="1" s="1"/>
  <c r="I640" i="1" a="1"/>
  <c r="I640" i="1" s="1"/>
  <c r="G639" i="1" a="1"/>
  <c r="G639" i="1"/>
  <c r="F639" i="1" a="1"/>
  <c r="F639" i="1"/>
  <c r="O639" i="1" a="1"/>
  <c r="O639" i="1"/>
  <c r="P643" i="1" a="1"/>
  <c r="P643" i="1"/>
  <c r="O643" i="1" a="1"/>
  <c r="O643" i="1"/>
  <c r="P640" i="1" a="1"/>
  <c r="P640" i="1" s="1"/>
  <c r="N643" i="1" a="1"/>
  <c r="N643" i="1" s="1"/>
  <c r="K643" i="1" a="1"/>
  <c r="K643" i="1"/>
  <c r="L643" i="1" a="1"/>
  <c r="L643" i="1"/>
  <c r="P638" i="1" a="1"/>
  <c r="P638" i="1" s="1"/>
  <c r="J643" i="1" a="1"/>
  <c r="J643" i="1" s="1"/>
  <c r="H639" i="1" a="1"/>
  <c r="H639" i="1" s="1"/>
  <c r="G640" i="1" a="1"/>
  <c r="G640" i="1" s="1"/>
  <c r="H642" i="1" a="1"/>
  <c r="H642" i="1" s="1"/>
  <c r="J640" i="1" a="1"/>
  <c r="J640" i="1"/>
  <c r="I643" i="1" a="1"/>
  <c r="I643" i="1" s="1"/>
  <c r="K642" i="1" a="1"/>
  <c r="K642" i="1"/>
  <c r="I638" i="1" a="1"/>
  <c r="I638" i="1"/>
  <c r="P637" i="1" a="1"/>
  <c r="P637" i="1"/>
  <c r="N638" i="1" a="1"/>
  <c r="N638" i="1"/>
  <c r="H638" i="1" a="1"/>
  <c r="H638" i="1"/>
  <c r="Q637" i="1" a="1"/>
  <c r="Q637" i="1"/>
  <c r="M638" i="1" a="1"/>
  <c r="M638" i="1"/>
  <c r="L638" i="1" a="1"/>
  <c r="L638" i="1"/>
  <c r="K638" i="1" a="1"/>
  <c r="K638" i="1"/>
  <c r="J638" i="1" a="1"/>
  <c r="J638" i="1"/>
  <c r="F638" i="1" a="1"/>
  <c r="F638" i="1"/>
  <c r="G638" i="1" a="1"/>
  <c r="G638" i="1" s="1"/>
  <c r="O637" i="1" a="1"/>
  <c r="O637" i="1" s="1"/>
  <c r="J637" i="1" a="1"/>
  <c r="J637" i="1"/>
  <c r="M635" i="1" a="1"/>
  <c r="M635" i="1" s="1"/>
  <c r="K635" i="1" a="1"/>
  <c r="K635" i="1" s="1"/>
  <c r="J635" i="1" a="1"/>
  <c r="J635" i="1"/>
  <c r="H635" i="1" a="1"/>
  <c r="H635" i="1"/>
  <c r="H637" i="1" a="1"/>
  <c r="H637" i="1" s="1"/>
  <c r="N635" i="1" a="1"/>
  <c r="N635" i="1" s="1"/>
  <c r="N637" i="1" a="1"/>
  <c r="N637" i="1" s="1"/>
  <c r="L635" i="1" a="1"/>
  <c r="L635" i="1" s="1"/>
  <c r="I635" i="1" a="1"/>
  <c r="I635" i="1"/>
  <c r="M637" i="1" a="1"/>
  <c r="M637" i="1" s="1"/>
  <c r="L637" i="1" a="1"/>
  <c r="L637" i="1" s="1"/>
  <c r="K637" i="1" a="1"/>
  <c r="K637" i="1" s="1"/>
  <c r="I637" i="1" a="1"/>
  <c r="I637" i="1"/>
  <c r="Q635" i="1" a="1"/>
  <c r="Q635" i="1"/>
  <c r="G637" i="1" a="1"/>
  <c r="G637" i="1"/>
  <c r="F637" i="1" a="1"/>
  <c r="F637" i="1"/>
  <c r="P635" i="1" a="1"/>
  <c r="P635" i="1" s="1"/>
  <c r="O635" i="1" a="1"/>
  <c r="O635" i="1"/>
  <c r="G635" i="1" a="1"/>
  <c r="G635" i="1"/>
  <c r="F635" i="1" a="1"/>
  <c r="F635" i="1"/>
  <c r="G633" i="1" a="1"/>
  <c r="G633" i="1"/>
  <c r="O632" i="1" a="1"/>
  <c r="O632" i="1"/>
  <c r="H633" i="1" a="1"/>
  <c r="H633" i="1" s="1"/>
  <c r="Q632" i="1" a="1"/>
  <c r="Q632" i="1"/>
  <c r="P632" i="1" a="1"/>
  <c r="P632" i="1"/>
  <c r="L632" i="1" a="1"/>
  <c r="L632" i="1" s="1"/>
  <c r="M629" i="1" a="1"/>
  <c r="M629" i="1" s="1"/>
  <c r="Q628" i="1" a="1"/>
  <c r="Q628" i="1"/>
  <c r="F633" i="1" a="1"/>
  <c r="F633" i="1"/>
  <c r="N632" i="1" a="1"/>
  <c r="N632" i="1"/>
  <c r="O630" i="1" a="1"/>
  <c r="O630" i="1"/>
  <c r="K632" i="1" a="1"/>
  <c r="K632" i="1" s="1"/>
  <c r="G632" i="1" a="1"/>
  <c r="G632" i="1"/>
  <c r="Q630" i="1" a="1"/>
  <c r="Q630" i="1" s="1"/>
  <c r="F630" i="1" a="1"/>
  <c r="F630" i="1" s="1"/>
  <c r="N633" i="1" a="1"/>
  <c r="N633" i="1"/>
  <c r="L633" i="1" a="1"/>
  <c r="L633" i="1"/>
  <c r="J632" i="1" a="1"/>
  <c r="J632" i="1"/>
  <c r="L629" i="1" a="1"/>
  <c r="L629" i="1"/>
  <c r="H629" i="1" a="1"/>
  <c r="H629" i="1" s="1"/>
  <c r="Q629" i="1" a="1"/>
  <c r="Q629" i="1"/>
  <c r="K633" i="1" a="1"/>
  <c r="K633" i="1"/>
  <c r="I633" i="1" a="1"/>
  <c r="I633" i="1"/>
  <c r="P630" i="1" a="1"/>
  <c r="P630" i="1"/>
  <c r="N630" i="1" a="1"/>
  <c r="N630" i="1"/>
  <c r="P629" i="1" a="1"/>
  <c r="P629" i="1" s="1"/>
  <c r="M632" i="1" a="1"/>
  <c r="M632" i="1"/>
  <c r="G630" i="1" a="1"/>
  <c r="G630" i="1" s="1"/>
  <c r="F632" i="1" a="1"/>
  <c r="F632" i="1"/>
  <c r="N629" i="1" a="1"/>
  <c r="N629" i="1"/>
  <c r="H630" i="1" a="1"/>
  <c r="H630" i="1"/>
  <c r="G629" i="1" a="1"/>
  <c r="G629" i="1" s="1"/>
  <c r="I632" i="1" a="1"/>
  <c r="I632" i="1"/>
  <c r="J630" i="1" a="1"/>
  <c r="J630" i="1" s="1"/>
  <c r="K630" i="1" a="1"/>
  <c r="K630" i="1" s="1"/>
  <c r="I630" i="1" a="1"/>
  <c r="I630" i="1" s="1"/>
  <c r="J629" i="1" a="1"/>
  <c r="J629" i="1" s="1"/>
  <c r="O629" i="1" a="1"/>
  <c r="O629" i="1" s="1"/>
  <c r="Q633" i="1" a="1"/>
  <c r="Q633" i="1"/>
  <c r="K629" i="1" a="1"/>
  <c r="K629" i="1"/>
  <c r="I629" i="1" a="1"/>
  <c r="I629" i="1"/>
  <c r="F629" i="1" a="1"/>
  <c r="F629" i="1" s="1"/>
  <c r="P633" i="1" a="1"/>
  <c r="P633" i="1" s="1"/>
  <c r="H632" i="1" a="1"/>
  <c r="H632" i="1" s="1"/>
  <c r="L630" i="1" a="1"/>
  <c r="L630" i="1" s="1"/>
  <c r="O633" i="1" a="1"/>
  <c r="O633" i="1" s="1"/>
  <c r="M633" i="1" a="1"/>
  <c r="M633" i="1"/>
  <c r="M630" i="1" a="1"/>
  <c r="M630" i="1" s="1"/>
  <c r="J633" i="1" a="1"/>
  <c r="J633" i="1"/>
  <c r="N628" i="1" a="1"/>
  <c r="N628" i="1"/>
  <c r="L628" i="1" a="1"/>
  <c r="L628" i="1"/>
  <c r="O625" i="1" a="1"/>
  <c r="O625" i="1"/>
  <c r="M628" i="1" a="1"/>
  <c r="M628" i="1"/>
  <c r="P627" i="1" a="1"/>
  <c r="P627" i="1"/>
  <c r="K628" i="1" a="1"/>
  <c r="K628" i="1" s="1"/>
  <c r="M623" i="1" a="1"/>
  <c r="M623" i="1"/>
  <c r="J628" i="1" a="1"/>
  <c r="J628" i="1"/>
  <c r="I628" i="1" a="1"/>
  <c r="I628" i="1"/>
  <c r="F628" i="1" a="1"/>
  <c r="F628" i="1"/>
  <c r="K627" i="1" a="1"/>
  <c r="K627" i="1"/>
  <c r="G627" i="1" a="1"/>
  <c r="G627" i="1"/>
  <c r="F627" i="1" a="1"/>
  <c r="F627" i="1" s="1"/>
  <c r="I622" i="1" a="1"/>
  <c r="I622" i="1"/>
  <c r="Q623" i="1" a="1"/>
  <c r="Q623" i="1" s="1"/>
  <c r="K623" i="1" a="1"/>
  <c r="K623" i="1" s="1"/>
  <c r="L625" i="1" a="1"/>
  <c r="L625" i="1" s="1"/>
  <c r="I625" i="1" a="1"/>
  <c r="I625" i="1" s="1"/>
  <c r="G628" i="1" a="1"/>
  <c r="G628" i="1"/>
  <c r="Q627" i="1" a="1"/>
  <c r="Q627" i="1" s="1"/>
  <c r="O627" i="1" a="1"/>
  <c r="O627" i="1"/>
  <c r="N625" i="1" a="1"/>
  <c r="N625" i="1" s="1"/>
  <c r="H625" i="1" a="1"/>
  <c r="H625" i="1" s="1"/>
  <c r="M627" i="1" a="1"/>
  <c r="M627" i="1" s="1"/>
  <c r="Q622" i="1" a="1"/>
  <c r="Q622" i="1"/>
  <c r="L627" i="1" a="1"/>
  <c r="L627" i="1"/>
  <c r="J627" i="1" a="1"/>
  <c r="J627" i="1" s="1"/>
  <c r="I627" i="1" a="1"/>
  <c r="I627" i="1" s="1"/>
  <c r="O622" i="1" a="1"/>
  <c r="O622" i="1" s="1"/>
  <c r="Q625" i="1" a="1"/>
  <c r="Q625" i="1"/>
  <c r="P625" i="1" a="1"/>
  <c r="P625" i="1"/>
  <c r="H623" i="1" a="1"/>
  <c r="H623" i="1"/>
  <c r="N622" i="1" a="1"/>
  <c r="N622" i="1"/>
  <c r="G623" i="1" a="1"/>
  <c r="G623" i="1"/>
  <c r="K622" i="1" a="1"/>
  <c r="K622" i="1" s="1"/>
  <c r="H627" i="1" a="1"/>
  <c r="H627" i="1"/>
  <c r="L622" i="1" a="1"/>
  <c r="L622" i="1" s="1"/>
  <c r="J622" i="1" a="1"/>
  <c r="J622" i="1"/>
  <c r="P623" i="1" a="1"/>
  <c r="P623" i="1"/>
  <c r="K625" i="1" a="1"/>
  <c r="K625" i="1" s="1"/>
  <c r="J625" i="1" a="1"/>
  <c r="J625" i="1" s="1"/>
  <c r="N623" i="1" a="1"/>
  <c r="N623" i="1" s="1"/>
  <c r="J623" i="1" a="1"/>
  <c r="J623" i="1"/>
  <c r="F623" i="1" a="1"/>
  <c r="F623" i="1"/>
  <c r="O623" i="1" a="1"/>
  <c r="O623" i="1"/>
  <c r="M622" i="1" a="1"/>
  <c r="M622" i="1" s="1"/>
  <c r="L623" i="1" a="1"/>
  <c r="L623" i="1" s="1"/>
  <c r="N627" i="1" a="1"/>
  <c r="N627" i="1" s="1"/>
  <c r="G625" i="1" a="1"/>
  <c r="G625" i="1"/>
  <c r="P622" i="1" a="1"/>
  <c r="P622" i="1" s="1"/>
  <c r="I623" i="1" a="1"/>
  <c r="I623" i="1" s="1"/>
  <c r="P628" i="1" a="1"/>
  <c r="P628" i="1" s="1"/>
  <c r="M625" i="1" a="1"/>
  <c r="M625" i="1" s="1"/>
  <c r="O628" i="1" a="1"/>
  <c r="O628" i="1"/>
  <c r="H628" i="1" a="1"/>
  <c r="H628" i="1" s="1"/>
  <c r="F625" i="1" a="1"/>
  <c r="F625" i="1" s="1"/>
  <c r="Q19" i="1"/>
  <c r="Q18" i="1" s="1"/>
  <c r="P19" i="1"/>
  <c r="P18" i="1" s="1"/>
  <c r="O19" i="1"/>
  <c r="O18" i="1" s="1"/>
  <c r="N19" i="1"/>
  <c r="M19" i="1"/>
  <c r="L19" i="1"/>
  <c r="K19" i="1"/>
  <c r="J19" i="1"/>
  <c r="I19" i="1"/>
  <c r="I18" i="1" s="1"/>
  <c r="H19" i="1"/>
  <c r="H18" i="1" s="1"/>
  <c r="G19" i="1"/>
  <c r="G18" i="1" s="1"/>
  <c r="F19" i="1"/>
  <c r="N18" i="1"/>
  <c r="M18" i="1"/>
  <c r="L18" i="1"/>
  <c r="K18" i="1"/>
  <c r="J18" i="1"/>
  <c r="F18" i="1"/>
  <c r="M284" i="1" a="1"/>
  <c r="M284" i="1" s="1"/>
  <c r="M283" i="1" s="1"/>
  <c r="O284" i="1" a="1"/>
  <c r="O284" i="1" s="1"/>
  <c r="N284" i="1" a="1"/>
  <c r="N284" i="1"/>
  <c r="N283" i="1" s="1"/>
  <c r="L284" i="1" a="1"/>
  <c r="L284" i="1"/>
  <c r="L283" i="1" s="1"/>
  <c r="K284" i="1" a="1"/>
  <c r="K284" i="1" s="1"/>
  <c r="K283" i="1" s="1"/>
  <c r="Q284" i="1" a="1"/>
  <c r="Q284" i="1" s="1"/>
  <c r="Q283" i="1" s="1"/>
  <c r="P284" i="1" a="1"/>
  <c r="P284" i="1"/>
  <c r="P283" i="1" s="1"/>
  <c r="P382" i="1" s="1"/>
  <c r="P513" i="1" s="1"/>
  <c r="M275" i="1" a="1"/>
  <c r="M275" i="1" s="1"/>
  <c r="M274" i="1" s="1"/>
  <c r="J284" i="1" a="1"/>
  <c r="J284" i="1" s="1"/>
  <c r="J283" i="1" s="1"/>
  <c r="F275" i="1" a="1"/>
  <c r="F275" i="1" s="1"/>
  <c r="F274" i="1" s="1"/>
  <c r="N275" i="1" a="1"/>
  <c r="N275" i="1" s="1"/>
  <c r="N274" i="1" s="1"/>
  <c r="N363" i="1" s="1"/>
  <c r="N504" i="1" s="1"/>
  <c r="I284" i="1" a="1"/>
  <c r="I284" i="1"/>
  <c r="I283" i="1" s="1"/>
  <c r="K275" i="1" a="1"/>
  <c r="K275" i="1" s="1"/>
  <c r="K274" i="1" s="1"/>
  <c r="K363" i="1" s="1"/>
  <c r="K504" i="1" s="1"/>
  <c r="H284" i="1" a="1"/>
  <c r="H284" i="1" s="1"/>
  <c r="H283" i="1" s="1"/>
  <c r="G284" i="1" a="1"/>
  <c r="G284" i="1" s="1"/>
  <c r="G283" i="1" s="1"/>
  <c r="F284" i="1" a="1"/>
  <c r="F284" i="1" s="1"/>
  <c r="F283" i="1" s="1"/>
  <c r="J275" i="1" a="1"/>
  <c r="J275" i="1"/>
  <c r="J274" i="1" s="1"/>
  <c r="Q275" i="1" a="1"/>
  <c r="Q275" i="1" s="1"/>
  <c r="Q274" i="1" s="1"/>
  <c r="Q363" i="1" s="1"/>
  <c r="Q504" i="1" s="1"/>
  <c r="O275" i="1" a="1"/>
  <c r="O275" i="1" s="1"/>
  <c r="O274" i="1" s="1"/>
  <c r="O363" i="1" s="1"/>
  <c r="O504" i="1" s="1"/>
  <c r="G275" i="1" a="1"/>
  <c r="G275" i="1" s="1"/>
  <c r="L275" i="1" a="1"/>
  <c r="L275" i="1"/>
  <c r="L274" i="1" s="1"/>
  <c r="L363" i="1" s="1"/>
  <c r="L504" i="1" s="1"/>
  <c r="I275" i="1" a="1"/>
  <c r="I275" i="1" s="1"/>
  <c r="I274" i="1" s="1"/>
  <c r="I363" i="1" s="1"/>
  <c r="I504" i="1" s="1"/>
  <c r="H275" i="1" a="1"/>
  <c r="H275" i="1"/>
  <c r="P275" i="1" a="1"/>
  <c r="P275" i="1" s="1"/>
  <c r="P274" i="1" s="1"/>
  <c r="P242" i="1" a="1"/>
  <c r="P242" i="1" s="1"/>
  <c r="P241" i="1" s="1"/>
  <c r="P316" i="1" s="1"/>
  <c r="P471" i="1" s="1"/>
  <c r="H242" i="1" a="1"/>
  <c r="H242" i="1" s="1"/>
  <c r="O242" i="1" a="1"/>
  <c r="O242" i="1" s="1"/>
  <c r="O241" i="1" s="1"/>
  <c r="O316" i="1" s="1"/>
  <c r="O471" i="1" s="1"/>
  <c r="N242" i="1" a="1"/>
  <c r="N242" i="1"/>
  <c r="N241" i="1" s="1"/>
  <c r="N316" i="1" s="1"/>
  <c r="N471" i="1" s="1"/>
  <c r="G242" i="1" a="1"/>
  <c r="G242" i="1" s="1"/>
  <c r="G317" i="1" s="1"/>
  <c r="G472" i="1" s="1"/>
  <c r="M242" i="1" a="1"/>
  <c r="M242" i="1"/>
  <c r="M241" i="1" s="1"/>
  <c r="M316" i="1" s="1"/>
  <c r="M471" i="1" s="1"/>
  <c r="J242" i="1" a="1"/>
  <c r="J242" i="1"/>
  <c r="J241" i="1" s="1"/>
  <c r="J316" i="1" s="1"/>
  <c r="J471" i="1" s="1"/>
  <c r="I242" i="1" a="1"/>
  <c r="I242" i="1"/>
  <c r="I241" i="1" s="1"/>
  <c r="I316" i="1" s="1"/>
  <c r="I471" i="1" s="1"/>
  <c r="Q199" i="1" a="1"/>
  <c r="Q199" i="1"/>
  <c r="L242" i="1" a="1"/>
  <c r="L242" i="1"/>
  <c r="L241" i="1" s="1"/>
  <c r="L316" i="1" s="1"/>
  <c r="L471" i="1" s="1"/>
  <c r="K242" i="1" a="1"/>
  <c r="K242" i="1" s="1"/>
  <c r="K241" i="1" s="1"/>
  <c r="K316" i="1" s="1"/>
  <c r="K471" i="1" s="1"/>
  <c r="Q242" i="1" a="1"/>
  <c r="Q242" i="1" s="1"/>
  <c r="Q241" i="1" s="1"/>
  <c r="Q316" i="1" s="1"/>
  <c r="Q471" i="1" s="1"/>
  <c r="F242" i="1" a="1"/>
  <c r="F242" i="1"/>
  <c r="F317" i="1" s="1"/>
  <c r="I199" i="1" a="1"/>
  <c r="I199" i="1"/>
  <c r="I198" i="1" s="1"/>
  <c r="H199" i="1" a="1"/>
  <c r="H199" i="1"/>
  <c r="H198" i="1" s="1"/>
  <c r="G199" i="1" a="1"/>
  <c r="G199" i="1"/>
  <c r="G198" i="1" s="1"/>
  <c r="P199" i="1" a="1"/>
  <c r="P199" i="1"/>
  <c r="P198" i="1" s="1"/>
  <c r="J199" i="1" a="1"/>
  <c r="J199" i="1" s="1"/>
  <c r="O199" i="1" a="1"/>
  <c r="O199" i="1" s="1"/>
  <c r="N199" i="1" a="1"/>
  <c r="N199" i="1"/>
  <c r="F199" i="1" a="1"/>
  <c r="F199" i="1"/>
  <c r="F198" i="1" s="1"/>
  <c r="M199" i="1" a="1"/>
  <c r="M199" i="1" s="1"/>
  <c r="M198" i="1" s="1"/>
  <c r="M361" i="1" s="1"/>
  <c r="M428" i="1" s="1"/>
  <c r="L199" i="1" a="1"/>
  <c r="L199" i="1"/>
  <c r="L198" i="1" s="1"/>
  <c r="L361" i="1" s="1"/>
  <c r="L428" i="1" s="1"/>
  <c r="K199" i="1" a="1"/>
  <c r="K199" i="1"/>
  <c r="K198" i="1" s="1"/>
  <c r="K361" i="1" s="1"/>
  <c r="K428" i="1" s="1"/>
  <c r="J138" i="1" a="1"/>
  <c r="J138" i="1"/>
  <c r="P141" i="1" a="1"/>
  <c r="P141" i="1"/>
  <c r="O141" i="1" a="1"/>
  <c r="O141" i="1" s="1"/>
  <c r="I138" i="1" a="1"/>
  <c r="I138" i="1"/>
  <c r="O140" i="1"/>
  <c r="Q139" i="1" a="1"/>
  <c r="Q139" i="1" s="1"/>
  <c r="H138" i="1" a="1"/>
  <c r="H138" i="1"/>
  <c r="P138" i="1" a="1"/>
  <c r="P138" i="1"/>
  <c r="P140" i="1" a="1"/>
  <c r="P140" i="1" s="1"/>
  <c r="I140" i="1" a="1"/>
  <c r="I140" i="1"/>
  <c r="F140" i="1" a="1"/>
  <c r="F140" i="1"/>
  <c r="L141" i="1" a="1"/>
  <c r="L141" i="1"/>
  <c r="K140" i="1"/>
  <c r="H140" i="1" a="1"/>
  <c r="H140" i="1"/>
  <c r="F138" i="1" a="1"/>
  <c r="F138" i="1" s="1"/>
  <c r="H139" i="1" a="1"/>
  <c r="H139" i="1" s="1"/>
  <c r="G138" i="1" a="1"/>
  <c r="G138" i="1"/>
  <c r="H141" i="1" a="1"/>
  <c r="H141" i="1" s="1"/>
  <c r="L138" i="1"/>
  <c r="N140" i="1" a="1"/>
  <c r="N140" i="1"/>
  <c r="P139" i="1" a="1"/>
  <c r="P139" i="1" s="1"/>
  <c r="L140" i="1" a="1"/>
  <c r="L140" i="1" s="1"/>
  <c r="J140" i="1" a="1"/>
  <c r="J140" i="1"/>
  <c r="O139" i="1" a="1"/>
  <c r="O139" i="1"/>
  <c r="M139" i="1" a="1"/>
  <c r="M139" i="1"/>
  <c r="G140" i="1" a="1"/>
  <c r="G140" i="1" s="1"/>
  <c r="O62" i="1" a="1"/>
  <c r="O62" i="1"/>
  <c r="H60" i="1" a="1"/>
  <c r="H60" i="1" s="1"/>
  <c r="N62" i="1" a="1"/>
  <c r="N62" i="1" s="1"/>
  <c r="M62" i="1" a="1"/>
  <c r="M62" i="1" s="1"/>
  <c r="L61" i="1" a="1"/>
  <c r="L61" i="1"/>
  <c r="I60" i="1" a="1"/>
  <c r="I60" i="1"/>
  <c r="N59" i="1" a="1"/>
  <c r="N59" i="1" s="1"/>
  <c r="Q62" i="1" a="1"/>
  <c r="Q62" i="1"/>
  <c r="J62" i="1" a="1"/>
  <c r="J62" i="1" s="1"/>
  <c r="M60" i="1" a="1"/>
  <c r="M60" i="1" s="1"/>
  <c r="I62" i="1" a="1"/>
  <c r="I62" i="1"/>
  <c r="G61" i="1" a="1"/>
  <c r="G61" i="1"/>
  <c r="F61" i="1" a="1"/>
  <c r="F61" i="1"/>
  <c r="K60" i="1" a="1"/>
  <c r="K60" i="1"/>
  <c r="G59" i="1" a="1"/>
  <c r="G59" i="1" s="1"/>
  <c r="O61" i="1" a="1"/>
  <c r="O61" i="1"/>
  <c r="M59" i="1" a="1"/>
  <c r="M59" i="1" s="1"/>
  <c r="N60" i="1" a="1"/>
  <c r="N60" i="1"/>
  <c r="H59" i="1" a="1"/>
  <c r="H59" i="1" s="1"/>
  <c r="N61" i="1" a="1"/>
  <c r="N61" i="1" s="1"/>
  <c r="L59" i="1" a="1"/>
  <c r="L59" i="1" s="1"/>
  <c r="Q60" i="1" a="1"/>
  <c r="Q60" i="1"/>
  <c r="G60" i="1" a="1"/>
  <c r="G60" i="1"/>
  <c r="O59" i="1" a="1"/>
  <c r="O59" i="1" s="1"/>
  <c r="P60" i="1" a="1"/>
  <c r="P60" i="1"/>
  <c r="I61" i="1" a="1"/>
  <c r="I61" i="1"/>
  <c r="Q59" i="1" a="1"/>
  <c r="Q59" i="1"/>
  <c r="F60" i="1" a="1"/>
  <c r="F60" i="1"/>
  <c r="F59" i="1" a="1"/>
  <c r="F59" i="1" s="1"/>
  <c r="L62" i="1" a="1"/>
  <c r="L62" i="1" s="1"/>
  <c r="J59" i="1" a="1"/>
  <c r="J59" i="1" s="1"/>
  <c r="F62" i="1" a="1"/>
  <c r="F62" i="1"/>
  <c r="K61" i="1" a="1"/>
  <c r="K61" i="1"/>
  <c r="H62" i="1" a="1"/>
  <c r="H62" i="1"/>
  <c r="P61" i="1" a="1"/>
  <c r="P61" i="1"/>
  <c r="K59" i="1" a="1"/>
  <c r="K59" i="1" s="1"/>
  <c r="P59" i="1" a="1"/>
  <c r="P59" i="1" s="1"/>
  <c r="J61" i="1" a="1"/>
  <c r="J61" i="1"/>
  <c r="I59" i="1" a="1"/>
  <c r="I59" i="1" s="1"/>
  <c r="H61" i="1" a="1"/>
  <c r="H61" i="1" s="1"/>
  <c r="L60" i="1" a="1"/>
  <c r="L60" i="1"/>
  <c r="J60" i="1" a="1"/>
  <c r="J60" i="1"/>
  <c r="K62" i="1" a="1"/>
  <c r="K62" i="1" s="1"/>
  <c r="M61" i="1" a="1"/>
  <c r="M61" i="1" s="1"/>
  <c r="O60" i="1" a="1"/>
  <c r="O60" i="1" s="1"/>
  <c r="G62" i="1" a="1"/>
  <c r="G62" i="1"/>
  <c r="P62" i="1" a="1"/>
  <c r="P62" i="1" s="1"/>
  <c r="Q61" i="1" a="1"/>
  <c r="Q61" i="1" s="1"/>
  <c r="P53" i="1" a="1"/>
  <c r="P53" i="1" s="1"/>
  <c r="L52" i="1" a="1"/>
  <c r="L52" i="1"/>
  <c r="M52" i="1" a="1"/>
  <c r="M52" i="1"/>
  <c r="P52" i="1" a="1"/>
  <c r="P52" i="1" s="1"/>
  <c r="G55" i="1" a="1"/>
  <c r="G55" i="1" s="1"/>
  <c r="N54" i="1" a="1"/>
  <c r="N54" i="1"/>
  <c r="F54" i="1" a="1"/>
  <c r="F54" i="1" s="1"/>
  <c r="P54" i="1" a="1"/>
  <c r="P54" i="1" s="1"/>
  <c r="M54" i="1" a="1"/>
  <c r="M54" i="1"/>
  <c r="I54" i="1" a="1"/>
  <c r="I54" i="1"/>
  <c r="M55" i="1" a="1"/>
  <c r="M55" i="1" s="1"/>
  <c r="I55" i="1" a="1"/>
  <c r="I55" i="1"/>
  <c r="K54" i="1" a="1"/>
  <c r="K54" i="1" s="1"/>
  <c r="H54" i="1" a="1"/>
  <c r="H54" i="1"/>
  <c r="N53" i="1" a="1"/>
  <c r="N53" i="1"/>
  <c r="F53" i="1" a="1"/>
  <c r="F53" i="1"/>
  <c r="K55" i="1" a="1"/>
  <c r="K55" i="1"/>
  <c r="Q54" i="1" a="1"/>
  <c r="Q54" i="1"/>
  <c r="Q55" i="1" a="1"/>
  <c r="Q55" i="1"/>
  <c r="O55" i="1" a="1"/>
  <c r="O55" i="1"/>
  <c r="P55" i="1" a="1"/>
  <c r="P55" i="1" s="1"/>
  <c r="G54" i="1" a="1"/>
  <c r="G54" i="1"/>
  <c r="N55" i="1" a="1"/>
  <c r="N55" i="1"/>
  <c r="L55" i="1" a="1"/>
  <c r="L55" i="1"/>
  <c r="J55" i="1" a="1"/>
  <c r="J55" i="1" s="1"/>
  <c r="F55" i="1" a="1"/>
  <c r="F55" i="1" s="1"/>
  <c r="K53" i="1" a="1"/>
  <c r="K53" i="1"/>
  <c r="N52" i="1" a="1"/>
  <c r="N52" i="1" s="1"/>
  <c r="L53" i="1" a="1"/>
  <c r="L53" i="1" s="1"/>
  <c r="J53" i="1" a="1"/>
  <c r="J53" i="1" s="1"/>
  <c r="K52" i="1" a="1"/>
  <c r="K52" i="1"/>
  <c r="J54" i="1" a="1"/>
  <c r="J54" i="1"/>
  <c r="M53" i="1" a="1"/>
  <c r="M53" i="1"/>
  <c r="I53" i="1" a="1"/>
  <c r="I53" i="1"/>
  <c r="H53" i="1" a="1"/>
  <c r="H53" i="1" s="1"/>
  <c r="G53" i="1" a="1"/>
  <c r="G53" i="1"/>
  <c r="L54" i="1" a="1"/>
  <c r="L54" i="1" s="1"/>
  <c r="O53" i="1" a="1"/>
  <c r="O53" i="1" s="1"/>
  <c r="Q52" i="1" a="1"/>
  <c r="Q52" i="1" s="1"/>
  <c r="H55" i="1" a="1"/>
  <c r="H55" i="1"/>
  <c r="O54" i="1" a="1"/>
  <c r="O54" i="1"/>
  <c r="O52" i="1" a="1"/>
  <c r="O52" i="1" s="1"/>
  <c r="Q53" i="1" a="1"/>
  <c r="Q53" i="1" s="1"/>
  <c r="J52" i="1" a="1"/>
  <c r="J52" i="1"/>
  <c r="I52" i="1" a="1"/>
  <c r="I52" i="1"/>
  <c r="F52" i="1" a="1"/>
  <c r="F52" i="1"/>
  <c r="H52" i="1" a="1"/>
  <c r="H52" i="1"/>
  <c r="G52" i="1" a="1"/>
  <c r="G52" i="1"/>
  <c r="N13" i="1" a="1"/>
  <c r="N13" i="1" s="1"/>
  <c r="J13" i="1" a="1"/>
  <c r="J13" i="1"/>
  <c r="O14" i="1" a="1"/>
  <c r="O14" i="1"/>
  <c r="K14" i="1" a="1"/>
  <c r="K14" i="1"/>
  <c r="Q13" i="1" a="1"/>
  <c r="Q13" i="1" s="1"/>
  <c r="L14" i="1" a="1"/>
  <c r="L14" i="1"/>
  <c r="H13" i="1" a="1"/>
  <c r="H13" i="1"/>
  <c r="O15" i="1" a="1"/>
  <c r="O15" i="1"/>
  <c r="I15" i="1" a="1"/>
  <c r="I15" i="1" s="1"/>
  <c r="P13" i="1" a="1"/>
  <c r="P13" i="1" s="1"/>
  <c r="L13" i="1" a="1"/>
  <c r="L13" i="1"/>
  <c r="K15" i="1" a="1"/>
  <c r="K15" i="1" s="1"/>
  <c r="Q15" i="1" a="1"/>
  <c r="Q15" i="1"/>
  <c r="J14" i="1" a="1"/>
  <c r="J14" i="1"/>
  <c r="L15" i="1" a="1"/>
  <c r="L15" i="1" s="1"/>
  <c r="H15" i="1" a="1"/>
  <c r="H15" i="1" s="1"/>
  <c r="O13" i="1" a="1"/>
  <c r="O13" i="1"/>
  <c r="M13" i="1" a="1"/>
  <c r="M13" i="1"/>
  <c r="G13" i="1" a="1"/>
  <c r="G13" i="1" s="1"/>
  <c r="I13" i="1" a="1"/>
  <c r="I13" i="1" s="1"/>
  <c r="F13" i="1" a="1"/>
  <c r="F13" i="1" s="1"/>
  <c r="F14" i="1" a="1"/>
  <c r="F14" i="1"/>
  <c r="P15" i="1" a="1"/>
  <c r="P15" i="1"/>
  <c r="N15" i="1" a="1"/>
  <c r="N15" i="1"/>
  <c r="K13" i="1" a="1"/>
  <c r="K13" i="1"/>
  <c r="M14" i="1" a="1"/>
  <c r="M14" i="1" s="1"/>
  <c r="I14" i="1" a="1"/>
  <c r="I14" i="1" s="1"/>
  <c r="M15" i="1" a="1"/>
  <c r="M15" i="1" s="1"/>
  <c r="P14" i="1" a="1"/>
  <c r="P14" i="1" s="1"/>
  <c r="Q14" i="1" a="1"/>
  <c r="Q14" i="1" s="1"/>
  <c r="N14" i="1" a="1"/>
  <c r="N14" i="1" s="1"/>
  <c r="J15" i="1" a="1"/>
  <c r="J15" i="1"/>
  <c r="G14" i="1" a="1"/>
  <c r="G14" i="1" s="1"/>
  <c r="F15" i="1" a="1"/>
  <c r="F15" i="1"/>
  <c r="H14" i="1" a="1"/>
  <c r="H14" i="1"/>
  <c r="G15" i="1" a="1"/>
  <c r="G15" i="1"/>
  <c r="P56" i="1" a="1"/>
  <c r="P56" i="1"/>
  <c r="O56" i="1" a="1"/>
  <c r="O56" i="1"/>
  <c r="Q56" i="1" a="1"/>
  <c r="Q56" i="1"/>
  <c r="L56" i="1" a="1"/>
  <c r="L56" i="1"/>
  <c r="K56" i="1" a="1"/>
  <c r="K56" i="1" s="1"/>
  <c r="J56" i="1" a="1"/>
  <c r="J56" i="1"/>
  <c r="I56" i="1" a="1"/>
  <c r="I56" i="1" s="1"/>
  <c r="H56" i="1" a="1"/>
  <c r="H56" i="1"/>
  <c r="N56" i="1" a="1"/>
  <c r="N56" i="1"/>
  <c r="M56" i="1" a="1"/>
  <c r="M56" i="1"/>
  <c r="F56" i="1" a="1"/>
  <c r="F56" i="1" s="1"/>
  <c r="G56" i="1" a="1"/>
  <c r="G56" i="1" s="1"/>
  <c r="O44" i="1" a="1"/>
  <c r="O44" i="1" s="1"/>
  <c r="P44" i="1" a="1"/>
  <c r="P44" i="1"/>
  <c r="I50" i="1" a="1"/>
  <c r="I50" i="1"/>
  <c r="J45" i="1" a="1"/>
  <c r="J45" i="1"/>
  <c r="F45" i="1" a="1"/>
  <c r="F45" i="1" s="1"/>
  <c r="O45" i="1" a="1"/>
  <c r="O45" i="1" s="1"/>
  <c r="Q44" i="1" a="1"/>
  <c r="Q44" i="1"/>
  <c r="J50" i="1" a="1"/>
  <c r="J50" i="1"/>
  <c r="H45" i="1" a="1"/>
  <c r="H45" i="1" s="1"/>
  <c r="L44" i="1" a="1"/>
  <c r="L44" i="1"/>
  <c r="K50" i="1" a="1"/>
  <c r="K50" i="1" s="1"/>
  <c r="Q45" i="1" a="1"/>
  <c r="Q45" i="1" s="1"/>
  <c r="I45" i="1" a="1"/>
  <c r="I45" i="1" s="1"/>
  <c r="L50" i="1" a="1"/>
  <c r="L50" i="1"/>
  <c r="H50" i="1" a="1"/>
  <c r="H50" i="1"/>
  <c r="O50" i="1" a="1"/>
  <c r="O50" i="1"/>
  <c r="P50" i="1" a="1"/>
  <c r="P50" i="1"/>
  <c r="N50" i="1" a="1"/>
  <c r="N50" i="1"/>
  <c r="L45" i="1" a="1"/>
  <c r="L45" i="1"/>
  <c r="P45" i="1" a="1"/>
  <c r="P45" i="1" s="1"/>
  <c r="M45" i="1" a="1"/>
  <c r="M45" i="1"/>
  <c r="M50" i="1" a="1"/>
  <c r="M50" i="1"/>
  <c r="N44" i="1" a="1"/>
  <c r="N44" i="1"/>
  <c r="F50" i="1" a="1"/>
  <c r="F50" i="1" s="1"/>
  <c r="N45" i="1" a="1"/>
  <c r="N45" i="1" s="1"/>
  <c r="G45" i="1" a="1"/>
  <c r="G45" i="1" s="1"/>
  <c r="M44" i="1" a="1"/>
  <c r="M44" i="1" s="1"/>
  <c r="K45" i="1" a="1"/>
  <c r="K45" i="1"/>
  <c r="Q50" i="1" a="1"/>
  <c r="Q50" i="1" s="1"/>
  <c r="G50" i="1" a="1"/>
  <c r="G50" i="1" s="1"/>
  <c r="Q43" i="1" a="1"/>
  <c r="Q43" i="1"/>
  <c r="P43" i="1" a="1"/>
  <c r="P43" i="1"/>
  <c r="O43" i="1" a="1"/>
  <c r="O43" i="1" s="1"/>
  <c r="I44" i="1" a="1"/>
  <c r="I44" i="1"/>
  <c r="J44" i="1" a="1"/>
  <c r="J44" i="1" s="1"/>
  <c r="H44" i="1" a="1"/>
  <c r="H44" i="1" s="1"/>
  <c r="J43" i="1" a="1"/>
  <c r="J43" i="1"/>
  <c r="G44" i="1" a="1"/>
  <c r="G44" i="1"/>
  <c r="N43" i="1" a="1"/>
  <c r="N43" i="1" s="1"/>
  <c r="F44" i="1" a="1"/>
  <c r="F44" i="1" s="1"/>
  <c r="M43" i="1" a="1"/>
  <c r="M43" i="1" s="1"/>
  <c r="L43" i="1" a="1"/>
  <c r="L43" i="1"/>
  <c r="H43" i="1" a="1"/>
  <c r="H43" i="1"/>
  <c r="K43" i="1" a="1"/>
  <c r="K43" i="1"/>
  <c r="I43" i="1" a="1"/>
  <c r="I43" i="1"/>
  <c r="G43" i="1" a="1"/>
  <c r="G43" i="1"/>
  <c r="F43" i="1" a="1"/>
  <c r="F43" i="1"/>
  <c r="K44" i="1" a="1"/>
  <c r="K44" i="1" s="1"/>
  <c r="K27" i="1" a="1"/>
  <c r="K27" i="1"/>
  <c r="K28" i="1" a="1"/>
  <c r="K28" i="1"/>
  <c r="I27" i="1" a="1"/>
  <c r="I27" i="1" s="1"/>
  <c r="Q28" i="1" a="1"/>
  <c r="Q28" i="1"/>
  <c r="G28" i="1" a="1"/>
  <c r="G28" i="1"/>
  <c r="H27" i="1" a="1"/>
  <c r="H27" i="1"/>
  <c r="P28" i="1" a="1"/>
  <c r="P28" i="1" s="1"/>
  <c r="O28" i="1" a="1"/>
  <c r="O28" i="1" s="1"/>
  <c r="N28" i="1" a="1"/>
  <c r="N28" i="1"/>
  <c r="I28" i="1" a="1"/>
  <c r="I28" i="1" s="1"/>
  <c r="F28" i="1" a="1"/>
  <c r="F28" i="1" s="1"/>
  <c r="L28" i="1" a="1"/>
  <c r="L28" i="1"/>
  <c r="H28" i="1" a="1"/>
  <c r="H28" i="1"/>
  <c r="N27" i="1" a="1"/>
  <c r="N27" i="1"/>
  <c r="Q27" i="1" a="1"/>
  <c r="Q27" i="1"/>
  <c r="J28" i="1" a="1"/>
  <c r="J28" i="1" s="1"/>
  <c r="M27" i="1" a="1"/>
  <c r="M27" i="1"/>
  <c r="L27" i="1" a="1"/>
  <c r="L27" i="1"/>
  <c r="O27" i="1" a="1"/>
  <c r="O27" i="1" s="1"/>
  <c r="P27" i="1" a="1"/>
  <c r="P27" i="1"/>
  <c r="M28" i="1" a="1"/>
  <c r="M28" i="1" s="1"/>
  <c r="J27" i="1" a="1"/>
  <c r="J27" i="1"/>
  <c r="G27" i="1" a="1"/>
  <c r="G27" i="1"/>
  <c r="G26" i="1" a="1"/>
  <c r="G26" i="1"/>
  <c r="Q25" i="1" a="1"/>
  <c r="Q25" i="1"/>
  <c r="H25" i="1" a="1"/>
  <c r="H25" i="1"/>
  <c r="G25" i="1" a="1"/>
  <c r="G25" i="1"/>
  <c r="Q24" i="1" a="1"/>
  <c r="Q24" i="1"/>
  <c r="F27" i="1" a="1"/>
  <c r="F27" i="1"/>
  <c r="L24" i="1" a="1"/>
  <c r="L24" i="1"/>
  <c r="Q26" i="1" a="1"/>
  <c r="Q26" i="1"/>
  <c r="H26" i="1" a="1"/>
  <c r="H26" i="1"/>
  <c r="O25" i="1" a="1"/>
  <c r="O25" i="1"/>
  <c r="M26" i="1" a="1"/>
  <c r="M26" i="1" s="1"/>
  <c r="O26" i="1" a="1"/>
  <c r="O26" i="1" s="1"/>
  <c r="P26" i="1" a="1"/>
  <c r="P26" i="1"/>
  <c r="N26" i="1" a="1"/>
  <c r="N26" i="1" s="1"/>
  <c r="L26" i="1" a="1"/>
  <c r="L26" i="1"/>
  <c r="K26" i="1" a="1"/>
  <c r="K26" i="1" s="1"/>
  <c r="J26" i="1" a="1"/>
  <c r="J26" i="1" s="1"/>
  <c r="N25" i="1" a="1"/>
  <c r="N25" i="1"/>
  <c r="I26" i="1" a="1"/>
  <c r="I26" i="1"/>
  <c r="M25" i="1" a="1"/>
  <c r="M25" i="1"/>
  <c r="F26" i="1" a="1"/>
  <c r="F26" i="1" s="1"/>
  <c r="P25" i="1" a="1"/>
  <c r="P25" i="1" s="1"/>
  <c r="L25" i="1" a="1"/>
  <c r="L25" i="1"/>
  <c r="I25" i="1" a="1"/>
  <c r="I25" i="1"/>
  <c r="K25" i="1" a="1"/>
  <c r="K25" i="1"/>
  <c r="N24" i="1" a="1"/>
  <c r="N24" i="1" s="1"/>
  <c r="P24" i="1" a="1"/>
  <c r="P24" i="1"/>
  <c r="J25" i="1" a="1"/>
  <c r="J25" i="1" s="1"/>
  <c r="K24" i="1" a="1"/>
  <c r="K24" i="1"/>
  <c r="M24" i="1" a="1"/>
  <c r="M24" i="1"/>
  <c r="O24" i="1" a="1"/>
  <c r="O24" i="1"/>
  <c r="F25" i="1" a="1"/>
  <c r="F25" i="1"/>
  <c r="J17" i="1" a="1"/>
  <c r="J17" i="1"/>
  <c r="N16" i="1" a="1"/>
  <c r="N16" i="1"/>
  <c r="M16" i="1" a="1"/>
  <c r="M16" i="1"/>
  <c r="F21" i="1" a="1"/>
  <c r="F21" i="1"/>
  <c r="H17" i="1" a="1"/>
  <c r="H17" i="1"/>
  <c r="L17" i="1" a="1"/>
  <c r="L17" i="1"/>
  <c r="M17" i="1" a="1"/>
  <c r="M17" i="1"/>
  <c r="P17" i="1" a="1"/>
  <c r="P17" i="1" s="1"/>
  <c r="O17" i="1" a="1"/>
  <c r="O17" i="1"/>
  <c r="Q16" i="1" a="1"/>
  <c r="Q16" i="1"/>
  <c r="I17" i="1" a="1"/>
  <c r="I17" i="1" s="1"/>
  <c r="G17" i="1" a="1"/>
  <c r="G17" i="1"/>
  <c r="J21" i="1" a="1"/>
  <c r="J21" i="1" s="1"/>
  <c r="P21" i="1" a="1"/>
  <c r="P21" i="1" s="1"/>
  <c r="K21" i="1" a="1"/>
  <c r="K21" i="1"/>
  <c r="J24" i="1" a="1"/>
  <c r="J24" i="1"/>
  <c r="I24" i="1" a="1"/>
  <c r="I24" i="1"/>
  <c r="H21" i="1" a="1"/>
  <c r="H21" i="1"/>
  <c r="Q21" i="1" a="1"/>
  <c r="Q21" i="1" s="1"/>
  <c r="P16" i="1" a="1"/>
  <c r="P16" i="1"/>
  <c r="H24" i="1" a="1"/>
  <c r="H24" i="1"/>
  <c r="M21" i="1" a="1"/>
  <c r="M21" i="1" s="1"/>
  <c r="G21" i="1" a="1"/>
  <c r="G21" i="1"/>
  <c r="Q17" i="1" a="1"/>
  <c r="Q17" i="1"/>
  <c r="F17" i="1" a="1"/>
  <c r="F17" i="1"/>
  <c r="O21" i="1" a="1"/>
  <c r="O21" i="1"/>
  <c r="F24" i="1" a="1"/>
  <c r="F24" i="1"/>
  <c r="O16" i="1" a="1"/>
  <c r="O16" i="1"/>
  <c r="K17" i="1" a="1"/>
  <c r="K17" i="1"/>
  <c r="G24" i="1" a="1"/>
  <c r="G24" i="1"/>
  <c r="L21" i="1" a="1"/>
  <c r="L21" i="1"/>
  <c r="I21" i="1" a="1"/>
  <c r="I21" i="1"/>
  <c r="N21" i="1" a="1"/>
  <c r="N21" i="1"/>
  <c r="N17" i="1" a="1"/>
  <c r="N17" i="1"/>
  <c r="L16" i="1" a="1"/>
  <c r="L16" i="1"/>
  <c r="K16" i="1" a="1"/>
  <c r="K16" i="1" s="1"/>
  <c r="M11" i="1" a="1"/>
  <c r="M11" i="1"/>
  <c r="K11" i="1" a="1"/>
  <c r="K11" i="1"/>
  <c r="P11" i="1" a="1"/>
  <c r="P11" i="1"/>
  <c r="J16" i="1" a="1"/>
  <c r="J16" i="1" s="1"/>
  <c r="O11" i="1" a="1"/>
  <c r="O11" i="1"/>
  <c r="I16" i="1" a="1"/>
  <c r="I16" i="1" s="1"/>
  <c r="H16" i="1" a="1"/>
  <c r="H16" i="1" s="1"/>
  <c r="G16" i="1" a="1"/>
  <c r="G16" i="1"/>
  <c r="J11" i="1" a="1"/>
  <c r="J11" i="1"/>
  <c r="F16" i="1" a="1"/>
  <c r="F16" i="1"/>
  <c r="N11" i="1" a="1"/>
  <c r="N11" i="1"/>
  <c r="I11" i="1" a="1"/>
  <c r="I11" i="1" s="1"/>
  <c r="L11" i="1" a="1"/>
  <c r="L11" i="1" s="1"/>
  <c r="Q11" i="1" a="1"/>
  <c r="Q11" i="1" s="1"/>
  <c r="L7" i="1" a="1"/>
  <c r="L7" i="1"/>
  <c r="H10" i="1" a="1"/>
  <c r="H10" i="1"/>
  <c r="I6" i="1" a="1"/>
  <c r="I6" i="1"/>
  <c r="N5" i="1" a="1"/>
  <c r="N5" i="1"/>
  <c r="O7" i="1" a="1"/>
  <c r="O7" i="1"/>
  <c r="F10" i="1" a="1"/>
  <c r="F10" i="1"/>
  <c r="P9" i="1" a="1"/>
  <c r="P9" i="1"/>
  <c r="O9" i="1" a="1"/>
  <c r="O9" i="1"/>
  <c r="M9" i="1" a="1"/>
  <c r="M9" i="1"/>
  <c r="G6" i="1" a="1"/>
  <c r="G6" i="1"/>
  <c r="J9" i="1" a="1"/>
  <c r="J9" i="1"/>
  <c r="F7" i="1" a="1"/>
  <c r="F7" i="1"/>
  <c r="K9" i="1" a="1"/>
  <c r="K9" i="1"/>
  <c r="K7" i="1" a="1"/>
  <c r="K7" i="1" s="1"/>
  <c r="H9" i="1" a="1"/>
  <c r="H9" i="1"/>
  <c r="G9" i="1" a="1"/>
  <c r="G9" i="1"/>
  <c r="P5" i="1" a="1"/>
  <c r="P5" i="1"/>
  <c r="P7" i="1" a="1"/>
  <c r="P7" i="1"/>
  <c r="L6" i="1" a="1"/>
  <c r="L6" i="1" s="1"/>
  <c r="F6" i="1" a="1"/>
  <c r="F6" i="1"/>
  <c r="K6" i="1" a="1"/>
  <c r="K6" i="1" s="1"/>
  <c r="N6" i="1" a="1"/>
  <c r="N6" i="1" s="1"/>
  <c r="M5" i="1" a="1"/>
  <c r="M5" i="1"/>
  <c r="N7" i="1" a="1"/>
  <c r="N7" i="1"/>
  <c r="H7" i="1" a="1"/>
  <c r="H7" i="1"/>
  <c r="P6" i="1" a="1"/>
  <c r="P6" i="1"/>
  <c r="O6" i="1" a="1"/>
  <c r="O6" i="1" s="1"/>
  <c r="M10" i="1" a="1"/>
  <c r="M10" i="1" s="1"/>
  <c r="G10" i="1" a="1"/>
  <c r="G10" i="1"/>
  <c r="O5" i="1" a="1"/>
  <c r="O5" i="1"/>
  <c r="H6" i="1" a="1"/>
  <c r="H6" i="1"/>
  <c r="G7" i="1" a="1"/>
  <c r="G7" i="1"/>
  <c r="N9" i="1" a="1"/>
  <c r="N9" i="1"/>
  <c r="Q6" i="1" a="1"/>
  <c r="Q6" i="1"/>
  <c r="K5" i="1" a="1"/>
  <c r="K5" i="1"/>
  <c r="H11" i="1" a="1"/>
  <c r="H11" i="1"/>
  <c r="G11" i="1" a="1"/>
  <c r="G11" i="1"/>
  <c r="J6" i="1" a="1"/>
  <c r="J6" i="1"/>
  <c r="I5" i="1" a="1"/>
  <c r="I5" i="1" s="1"/>
  <c r="F11" i="1" a="1"/>
  <c r="F11" i="1"/>
  <c r="Q10" i="1" a="1"/>
  <c r="Q10" i="1"/>
  <c r="L9" i="1" a="1"/>
  <c r="L9" i="1" s="1"/>
  <c r="Q9" i="1" a="1"/>
  <c r="Q9" i="1" s="1"/>
  <c r="P10" i="1" a="1"/>
  <c r="P10" i="1"/>
  <c r="O10" i="1" a="1"/>
  <c r="O10" i="1" s="1"/>
  <c r="N10" i="1" a="1"/>
  <c r="N10" i="1"/>
  <c r="L10" i="1" a="1"/>
  <c r="L10" i="1"/>
  <c r="I9" i="1" a="1"/>
  <c r="I9" i="1" s="1"/>
  <c r="Q5" i="1" a="1"/>
  <c r="Q5" i="1"/>
  <c r="J5" i="1" a="1"/>
  <c r="J5" i="1" s="1"/>
  <c r="M6" i="1" a="1"/>
  <c r="M6" i="1" s="1"/>
  <c r="L5" i="1" a="1"/>
  <c r="L5" i="1"/>
  <c r="F9" i="1" a="1"/>
  <c r="F9" i="1"/>
  <c r="Q7" i="1" a="1"/>
  <c r="Q7" i="1"/>
  <c r="J7" i="1" a="1"/>
  <c r="J7" i="1" s="1"/>
  <c r="I7" i="1" a="1"/>
  <c r="I7" i="1" s="1"/>
  <c r="K10" i="1" a="1"/>
  <c r="K10" i="1"/>
  <c r="J10" i="1" a="1"/>
  <c r="J10" i="1"/>
  <c r="I10" i="1" a="1"/>
  <c r="I10" i="1" s="1"/>
  <c r="M7" i="1" a="1"/>
  <c r="M7" i="1"/>
  <c r="H4" i="1" a="1"/>
  <c r="H4" i="1" s="1"/>
  <c r="I4" i="1" a="1"/>
  <c r="I4" i="1"/>
  <c r="G4" i="1" a="1"/>
  <c r="G4" i="1"/>
  <c r="H5" i="1" a="1"/>
  <c r="H5" i="1"/>
  <c r="G5" i="1" a="1"/>
  <c r="G5" i="1"/>
  <c r="F5" i="1" a="1"/>
  <c r="F5" i="1"/>
  <c r="F4" i="1" a="1"/>
  <c r="F4" i="1"/>
  <c r="Q4" i="1" a="1"/>
  <c r="Q4" i="1"/>
  <c r="P4" i="1" a="1"/>
  <c r="P4" i="1"/>
  <c r="O4" i="1" a="1"/>
  <c r="O4" i="1" s="1"/>
  <c r="N4" i="1" a="1"/>
  <c r="N4" i="1" s="1"/>
  <c r="L4" i="1" a="1"/>
  <c r="L4" i="1"/>
  <c r="M4" i="1" a="1"/>
  <c r="M4" i="1"/>
  <c r="K4" i="1" a="1"/>
  <c r="K4" i="1" s="1"/>
  <c r="J4" i="1" a="1"/>
  <c r="J4" i="1"/>
  <c r="Q1688" i="1"/>
  <c r="M1688" i="1"/>
  <c r="L1283" i="1"/>
  <c r="K1283" i="1"/>
  <c r="L1282" i="1"/>
  <c r="N1203" i="1"/>
  <c r="G127" i="1"/>
  <c r="H127" i="1"/>
  <c r="I127" i="1"/>
  <c r="J127" i="1"/>
  <c r="K127" i="1"/>
  <c r="L127" i="1"/>
  <c r="M127" i="1"/>
  <c r="N127" i="1"/>
  <c r="O127" i="1"/>
  <c r="P127" i="1"/>
  <c r="Q127" i="1"/>
  <c r="L130" i="1"/>
  <c r="P130" i="1"/>
  <c r="O726" i="1" l="1" a="1"/>
  <c r="O726" i="1" s="1"/>
  <c r="O728" i="1" s="1" a="1"/>
  <c r="O728" i="1" s="1"/>
  <c r="O742" i="1" a="1"/>
  <c r="O742" i="1" s="1"/>
  <c r="O744" i="1" s="1" a="1"/>
  <c r="O744" i="1" s="1"/>
  <c r="I364" i="1"/>
  <c r="O899" i="1"/>
  <c r="O925" i="1"/>
  <c r="O924" i="1" s="1"/>
  <c r="O902" i="1"/>
  <c r="O903" i="1"/>
  <c r="Q364" i="1"/>
  <c r="L925" i="1"/>
  <c r="L924" i="1" s="1"/>
  <c r="L903" i="1"/>
  <c r="L899" i="1"/>
  <c r="L902" i="1"/>
  <c r="O283" i="1"/>
  <c r="O382" i="1" s="1"/>
  <c r="O513" i="1" s="1"/>
  <c r="O383" i="1"/>
  <c r="O514" i="1" s="1"/>
  <c r="N925" i="1"/>
  <c r="N924" i="1" s="1"/>
  <c r="N903" i="1"/>
  <c r="M783" i="1"/>
  <c r="M786" i="1"/>
  <c r="M787" i="1" s="1"/>
  <c r="G274" i="1"/>
  <c r="G363" i="1" s="1"/>
  <c r="G504" i="1" s="1"/>
  <c r="G364" i="1"/>
  <c r="J121" i="1"/>
  <c r="J317" i="1"/>
  <c r="J472" i="1" s="1"/>
  <c r="F126" i="1"/>
  <c r="F322" i="1"/>
  <c r="F477" i="1" s="1"/>
  <c r="F362" i="1"/>
  <c r="F429" i="1" s="1"/>
  <c r="F141" i="1" a="1"/>
  <c r="F141" i="1" s="1"/>
  <c r="I119" i="1"/>
  <c r="I315" i="1"/>
  <c r="I420" i="1" s="1"/>
  <c r="I320" i="1"/>
  <c r="I475" i="1" s="1"/>
  <c r="I124" i="1"/>
  <c r="Q324" i="1"/>
  <c r="Q479" i="1" s="1"/>
  <c r="Q128" i="1"/>
  <c r="I139" i="1" a="1"/>
  <c r="I139" i="1" s="1"/>
  <c r="I130" i="1"/>
  <c r="M141" i="1" a="1"/>
  <c r="M141" i="1" s="1"/>
  <c r="M362" i="1"/>
  <c r="M429" i="1" s="1"/>
  <c r="F325" i="1"/>
  <c r="F480" i="1" s="1"/>
  <c r="F129" i="1"/>
  <c r="J130" i="1"/>
  <c r="J139" i="1" a="1"/>
  <c r="J139" i="1" s="1"/>
  <c r="F380" i="1"/>
  <c r="F437" i="1" s="1"/>
  <c r="O138" i="1" a="1"/>
  <c r="O138" i="1" s="1"/>
  <c r="I726" i="1" a="1"/>
  <c r="I726" i="1" s="1"/>
  <c r="I728" i="1" s="1" a="1"/>
  <c r="I728" i="1" s="1"/>
  <c r="I742" i="1" a="1"/>
  <c r="I742" i="1" s="1"/>
  <c r="I744" i="1" s="1" a="1"/>
  <c r="I744" i="1" s="1"/>
  <c r="G114" i="1"/>
  <c r="K130" i="1"/>
  <c r="G380" i="1"/>
  <c r="G437" i="1" s="1"/>
  <c r="K382" i="1"/>
  <c r="K513" i="1" s="1"/>
  <c r="Q141" i="1" a="1"/>
  <c r="Q141" i="1" s="1"/>
  <c r="Q362" i="1"/>
  <c r="Q429" i="1" s="1"/>
  <c r="I380" i="1"/>
  <c r="I437" i="1" s="1"/>
  <c r="M382" i="1"/>
  <c r="M513" i="1" s="1"/>
  <c r="I121" i="1"/>
  <c r="I114" i="1" s="1"/>
  <c r="F315" i="1"/>
  <c r="F420" i="1" s="1"/>
  <c r="Q321" i="1"/>
  <c r="Q476" i="1" s="1"/>
  <c r="F241" i="1"/>
  <c r="F316" i="1" s="1"/>
  <c r="F471" i="1" s="1"/>
  <c r="F120" i="1"/>
  <c r="J318" i="1"/>
  <c r="J473" i="1" s="1"/>
  <c r="J122" i="1"/>
  <c r="N320" i="1"/>
  <c r="N475" i="1" s="1"/>
  <c r="N124" i="1"/>
  <c r="J380" i="1"/>
  <c r="J437" i="1" s="1"/>
  <c r="N400" i="1"/>
  <c r="N520" i="1" s="1"/>
  <c r="G322" i="1"/>
  <c r="G477" i="1" s="1"/>
  <c r="P783" i="1"/>
  <c r="P786" i="1"/>
  <c r="P787" i="1" s="1"/>
  <c r="J315" i="1"/>
  <c r="J420" i="1" s="1"/>
  <c r="I322" i="1"/>
  <c r="I477" i="1" s="1"/>
  <c r="M138" i="1" a="1"/>
  <c r="M138" i="1" s="1"/>
  <c r="M145" i="1" s="1"/>
  <c r="N121" i="1"/>
  <c r="K126" i="1"/>
  <c r="K114" i="1" s="1"/>
  <c r="K315" i="1"/>
  <c r="K420" i="1" s="1"/>
  <c r="G315" i="1"/>
  <c r="G420" i="1" s="1"/>
  <c r="G119" i="1"/>
  <c r="K317" i="1"/>
  <c r="K472" i="1" s="1"/>
  <c r="O123" i="1"/>
  <c r="O319" i="1"/>
  <c r="O474" i="1" s="1"/>
  <c r="K324" i="1"/>
  <c r="K479" i="1" s="1"/>
  <c r="K128" i="1"/>
  <c r="G362" i="1"/>
  <c r="G429" i="1" s="1"/>
  <c r="G141" i="1" a="1"/>
  <c r="G141" i="1" s="1"/>
  <c r="N114" i="1"/>
  <c r="F314" i="1"/>
  <c r="F419" i="1" s="1"/>
  <c r="J363" i="1"/>
  <c r="J504" i="1" s="1"/>
  <c r="M126" i="1"/>
  <c r="O322" i="1"/>
  <c r="O477" i="1" s="1"/>
  <c r="N126" i="1"/>
  <c r="M317" i="1"/>
  <c r="M472" i="1" s="1"/>
  <c r="J322" i="1"/>
  <c r="J477" i="1" s="1"/>
  <c r="J126" i="1"/>
  <c r="J362" i="1"/>
  <c r="J429" i="1" s="1"/>
  <c r="J141" i="1" a="1"/>
  <c r="J141" i="1" s="1"/>
  <c r="F382" i="1"/>
  <c r="F513" i="1" s="1"/>
  <c r="N138" i="1" a="1"/>
  <c r="N138" i="1" s="1"/>
  <c r="G383" i="1"/>
  <c r="G514" i="1" s="1"/>
  <c r="Q322" i="1"/>
  <c r="Q477" i="1" s="1"/>
  <c r="K742" i="1" a="1"/>
  <c r="K742" i="1" s="1"/>
  <c r="K744" i="1" s="1" a="1"/>
  <c r="K744" i="1" s="1"/>
  <c r="Q138" i="1" a="1"/>
  <c r="Q138" i="1" s="1"/>
  <c r="M323" i="1"/>
  <c r="M478" i="1" s="1"/>
  <c r="M363" i="1"/>
  <c r="M504" i="1" s="1"/>
  <c r="O317" i="1"/>
  <c r="O472" i="1" s="1"/>
  <c r="Q118" i="1"/>
  <c r="Q114" i="1" s="1"/>
  <c r="Q314" i="1"/>
  <c r="Q419" i="1" s="1"/>
  <c r="M123" i="1"/>
  <c r="M114" i="1" s="1"/>
  <c r="M319" i="1"/>
  <c r="M474" i="1" s="1"/>
  <c r="M925" i="1"/>
  <c r="M924" i="1" s="1"/>
  <c r="M903" i="1"/>
  <c r="K139" i="1" a="1"/>
  <c r="K139" i="1" s="1"/>
  <c r="M742" i="1" a="1"/>
  <c r="M742" i="1" s="1"/>
  <c r="M744" i="1" s="1" a="1"/>
  <c r="M744" i="1" s="1"/>
  <c r="Q317" i="1"/>
  <c r="Q472" i="1" s="1"/>
  <c r="L364" i="1"/>
  <c r="F318" i="1"/>
  <c r="F473" i="1" s="1"/>
  <c r="O324" i="1"/>
  <c r="O479" i="1" s="1"/>
  <c r="O128" i="1"/>
  <c r="G130" i="1"/>
  <c r="G139" i="1" a="1"/>
  <c r="G139" i="1" s="1"/>
  <c r="K362" i="1"/>
  <c r="K429" i="1" s="1"/>
  <c r="K141" i="1" a="1"/>
  <c r="K141" i="1" s="1"/>
  <c r="O364" i="1"/>
  <c r="N783" i="1"/>
  <c r="N786" i="1"/>
  <c r="N787" i="1" s="1"/>
  <c r="I141" i="1" a="1"/>
  <c r="I141" i="1" s="1"/>
  <c r="P726" i="1" a="1"/>
  <c r="P726" i="1" s="1"/>
  <c r="P728" i="1" s="1" a="1"/>
  <c r="P728" i="1" s="1"/>
  <c r="J742" i="1" a="1"/>
  <c r="J742" i="1" s="1"/>
  <c r="J744" i="1" s="1" a="1"/>
  <c r="J744" i="1" s="1"/>
  <c r="G318" i="1"/>
  <c r="G473" i="1" s="1"/>
  <c r="G325" i="1"/>
  <c r="G480" i="1" s="1"/>
  <c r="Q899" i="1"/>
  <c r="Q903" i="1"/>
  <c r="Q902" i="1"/>
  <c r="Q925" i="1"/>
  <c r="Q924" i="1" s="1"/>
  <c r="L362" i="1"/>
  <c r="L429" i="1" s="1"/>
  <c r="H382" i="1"/>
  <c r="H513" i="1" s="1"/>
  <c r="G726" i="1" a="1"/>
  <c r="G726" i="1" s="1"/>
  <c r="G728" i="1" s="1" a="1"/>
  <c r="G728" i="1" s="1"/>
  <c r="N123" i="1"/>
  <c r="I128" i="1"/>
  <c r="N141" i="1" a="1"/>
  <c r="N141" i="1" s="1"/>
  <c r="Q140" i="1" a="1"/>
  <c r="Q140" i="1" s="1"/>
  <c r="Q726" i="1" a="1"/>
  <c r="Q726" i="1" s="1"/>
  <c r="Q728" i="1" s="1" a="1"/>
  <c r="Q728" i="1" s="1"/>
  <c r="J128" i="1"/>
  <c r="J114" i="1" s="1"/>
  <c r="I318" i="1"/>
  <c r="I473" i="1" s="1"/>
  <c r="I325" i="1"/>
  <c r="I480" i="1" s="1"/>
  <c r="F742" i="1" a="1"/>
  <c r="F742" i="1" s="1"/>
  <c r="F744" i="1" s="1" a="1"/>
  <c r="F744" i="1" s="1"/>
  <c r="F726" i="1" a="1"/>
  <c r="F726" i="1" s="1"/>
  <c r="F728" i="1" s="1" a="1"/>
  <c r="F728" i="1" s="1"/>
  <c r="Q123" i="1"/>
  <c r="J325" i="1"/>
  <c r="J480" i="1" s="1"/>
  <c r="P119" i="1"/>
  <c r="P114" i="1" s="1"/>
  <c r="P315" i="1"/>
  <c r="P420" i="1" s="1"/>
  <c r="H380" i="1"/>
  <c r="H437" i="1" s="1"/>
  <c r="H241" i="1"/>
  <c r="H316" i="1"/>
  <c r="H471" i="1" s="1"/>
  <c r="H120" i="1"/>
  <c r="L318" i="1"/>
  <c r="L473" i="1" s="1"/>
  <c r="F895" i="1"/>
  <c r="F903" i="1"/>
  <c r="F925" i="1"/>
  <c r="F924" i="1" s="1"/>
  <c r="J786" i="1"/>
  <c r="J787" i="1" s="1"/>
  <c r="J783" i="1"/>
  <c r="J383" i="1"/>
  <c r="J514" i="1" s="1"/>
  <c r="H363" i="1"/>
  <c r="H504" i="1" s="1"/>
  <c r="Q318" i="1"/>
  <c r="Q473" i="1" s="1"/>
  <c r="Q122" i="1"/>
  <c r="I321" i="1"/>
  <c r="I476" i="1" s="1"/>
  <c r="K321" i="1"/>
  <c r="K476" i="1" s="1"/>
  <c r="K383" i="1"/>
  <c r="K514" i="1" s="1"/>
  <c r="I125" i="1"/>
  <c r="L321" i="1"/>
  <c r="L476" i="1" s="1"/>
  <c r="L383" i="1"/>
  <c r="L514" i="1" s="1"/>
  <c r="M321" i="1"/>
  <c r="M476" i="1" s="1"/>
  <c r="M383" i="1"/>
  <c r="M514" i="1" s="1"/>
  <c r="L320" i="1"/>
  <c r="L475" i="1" s="1"/>
  <c r="F383" i="1"/>
  <c r="F514" i="1" s="1"/>
  <c r="H383" i="1"/>
  <c r="H514" i="1" s="1"/>
  <c r="H742" i="1" a="1"/>
  <c r="H742" i="1" s="1"/>
  <c r="H744" i="1" s="1" a="1"/>
  <c r="H744" i="1" s="1"/>
  <c r="N383" i="1"/>
  <c r="N514" i="1" s="1"/>
  <c r="L122" i="1"/>
  <c r="L114" i="1" s="1"/>
  <c r="G241" i="1"/>
  <c r="G316" i="1" s="1"/>
  <c r="G471" i="1" s="1"/>
  <c r="I902" i="1"/>
  <c r="I925" i="1"/>
  <c r="I924" i="1" s="1"/>
  <c r="I903" i="1"/>
  <c r="I899" i="1"/>
  <c r="O118" i="1"/>
  <c r="O114" i="1" s="1"/>
  <c r="O314" i="1"/>
  <c r="O419" i="1" s="1"/>
  <c r="G324" i="1"/>
  <c r="G479" i="1" s="1"/>
  <c r="J903" i="1"/>
  <c r="J899" i="1"/>
  <c r="J902" i="1"/>
  <c r="J925" i="1"/>
  <c r="J924" i="1" s="1"/>
  <c r="H121" i="1"/>
  <c r="H114" i="1" s="1"/>
  <c r="H317" i="1"/>
  <c r="H472" i="1" s="1"/>
  <c r="H386" i="1"/>
  <c r="H517" i="1" s="1"/>
  <c r="N122" i="1"/>
  <c r="K925" i="1"/>
  <c r="K924" i="1" s="1"/>
  <c r="K903" i="1"/>
  <c r="K899" i="1"/>
  <c r="K902" i="1"/>
  <c r="G902" i="1"/>
  <c r="M902" i="1"/>
  <c r="N902" i="1"/>
  <c r="O385" i="1"/>
  <c r="O516" i="1" s="1"/>
  <c r="G925" i="1"/>
  <c r="G924" i="1" s="1"/>
  <c r="G903" i="1"/>
  <c r="G899" i="1"/>
  <c r="H925" i="1"/>
  <c r="H924" i="1" s="1"/>
  <c r="H902" i="1"/>
  <c r="H903" i="1"/>
  <c r="H899" i="1"/>
  <c r="F324" i="1"/>
  <c r="F479" i="1" s="1"/>
  <c r="M899" i="1"/>
  <c r="N899" i="1"/>
  <c r="H301" i="1"/>
  <c r="H465" i="1" s="1"/>
  <c r="L317" i="1"/>
  <c r="L472" i="1" s="1"/>
  <c r="H126" i="1"/>
  <c r="H322" i="1"/>
  <c r="H477" i="1" s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47" i="1"/>
  <c r="Q159" i="1"/>
  <c r="Q168" i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3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66" i="1" s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6" i="1"/>
  <c r="M107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N112" i="1"/>
  <c r="L145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M866" i="1" s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F902" i="1" l="1"/>
  <c r="F899" i="1"/>
  <c r="M769" i="1"/>
  <c r="M861" i="1" s="1"/>
  <c r="M2061" i="1"/>
  <c r="I104" i="1"/>
  <c r="G109" i="1"/>
  <c r="N2235" i="1"/>
  <c r="L1633" i="1"/>
  <c r="G100" i="1"/>
  <c r="I109" i="1"/>
  <c r="Q987" i="1"/>
  <c r="Q986" i="1" s="1"/>
  <c r="H100" i="1"/>
  <c r="P2276" i="1"/>
  <c r="L2235" i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843" i="1" s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N1843" i="1" s="1"/>
  <c r="P1686" i="1"/>
  <c r="O1508" i="1"/>
  <c r="L1503" i="1"/>
  <c r="L1497" i="1" s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P1824" i="1" s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O1617" i="1" s="1"/>
  <c r="P587" i="1"/>
  <c r="P586" i="1" s="1"/>
  <c r="N551" i="1"/>
  <c r="M75" i="1"/>
  <c r="M74" i="1" s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640" i="1" s="1"/>
  <c r="Q1461" i="1"/>
  <c r="Q1389" i="1"/>
  <c r="Q1392" i="1"/>
  <c r="Q1313" i="1"/>
  <c r="Q1269" i="1"/>
  <c r="Q1302" i="1"/>
  <c r="Q1111" i="1"/>
  <c r="Q452" i="1"/>
  <c r="Q451" i="1" s="1"/>
  <c r="Q112" i="1"/>
  <c r="Q34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1400" i="1"/>
  <c r="Q1152" i="1"/>
  <c r="Q732" i="1"/>
  <c r="Q605" i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590" i="1" s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57" i="1"/>
  <c r="Q646" i="1"/>
  <c r="Q644" i="1" s="1"/>
  <c r="Q211" i="1"/>
  <c r="Q214" i="1"/>
  <c r="Q213" i="1" s="1"/>
  <c r="Q1391" i="1"/>
  <c r="Q1316" i="1"/>
  <c r="Q1376" i="1"/>
  <c r="Q656" i="1"/>
  <c r="Q2254" i="1"/>
  <c r="Q1891" i="1"/>
  <c r="Q1885" i="1" s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440" i="1"/>
  <c r="Q1681" i="1"/>
  <c r="Q51" i="1"/>
  <c r="Q2315" i="1"/>
  <c r="Q2313" i="1"/>
  <c r="Q2276" i="1"/>
  <c r="Q1498" i="1"/>
  <c r="Q1533" i="1"/>
  <c r="Q693" i="1"/>
  <c r="Q1734" i="1"/>
  <c r="Q47" i="1"/>
  <c r="Q46" i="1" s="1"/>
  <c r="Q49" i="1"/>
  <c r="Q145" i="1"/>
  <c r="Q137" i="1"/>
  <c r="Q2235" i="1"/>
  <c r="Q2234" i="1" s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043" i="1" s="1"/>
  <c r="Q1096" i="1" s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356" i="1"/>
  <c r="Q501" i="1" s="1"/>
  <c r="Q490" i="1" s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691" i="1" s="1"/>
  <c r="Q541" i="1"/>
  <c r="O46" i="1"/>
  <c r="O1735" i="1" s="1"/>
  <c r="O1736" i="1"/>
  <c r="N47" i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P993" i="1" s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M624" i="1" s="1"/>
  <c r="O564" i="1"/>
  <c r="N564" i="1"/>
  <c r="M2102" i="1"/>
  <c r="M2024" i="1"/>
  <c r="N1869" i="1"/>
  <c r="N1862" i="1" s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L2050" i="1" s="1"/>
  <c r="P1886" i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N1593" i="1" s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P1640" i="1" s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M1759" i="1" s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M1546" i="1" s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P1645" i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06" i="1" s="1"/>
  <c r="O992" i="1"/>
  <c r="O993" i="1" s="1"/>
  <c r="N974" i="1"/>
  <c r="M876" i="1"/>
  <c r="O771" i="1"/>
  <c r="O768" i="1" s="1"/>
  <c r="O763" i="1" s="1"/>
  <c r="P591" i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O1021" i="1" s="1"/>
  <c r="P1114" i="1"/>
  <c r="L1114" i="1"/>
  <c r="P1099" i="1"/>
  <c r="L920" i="1"/>
  <c r="L1043" i="1"/>
  <c r="L1096" i="1" s="1"/>
  <c r="O920" i="1"/>
  <c r="N2234" i="1"/>
  <c r="N1731" i="1"/>
  <c r="P1047" i="1"/>
  <c r="M1731" i="1"/>
  <c r="M1043" i="1"/>
  <c r="M1069" i="1" s="1"/>
  <c r="M880" i="1"/>
  <c r="M563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L2234" i="1"/>
  <c r="M2022" i="1"/>
  <c r="P227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P1862" i="1" s="1"/>
  <c r="M2002" i="1"/>
  <c r="N1903" i="1"/>
  <c r="O1559" i="1"/>
  <c r="L1541" i="1"/>
  <c r="M1903" i="1"/>
  <c r="L1903" i="1"/>
  <c r="L1599" i="1"/>
  <c r="P1573" i="1"/>
  <c r="L1435" i="1"/>
  <c r="L1461" i="1"/>
  <c r="O1825" i="1"/>
  <c r="N1678" i="1"/>
  <c r="N1641" i="1"/>
  <c r="P1435" i="1"/>
  <c r="P1460" i="1"/>
  <c r="P1885" i="1"/>
  <c r="O1573" i="1"/>
  <c r="O1849" i="1"/>
  <c r="M1825" i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L1136" i="1" s="1"/>
  <c r="O1435" i="1"/>
  <c r="P1351" i="1"/>
  <c r="O1316" i="1"/>
  <c r="N1277" i="1"/>
  <c r="O1552" i="1"/>
  <c r="O1533" i="1"/>
  <c r="M1460" i="1"/>
  <c r="M1392" i="1"/>
  <c r="L1270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N1120" i="1"/>
  <c r="N1026" i="1"/>
  <c r="N1025" i="1" s="1"/>
  <c r="N1022" i="1" s="1"/>
  <c r="O1425" i="1"/>
  <c r="O1428" i="1" s="1"/>
  <c r="P1213" i="1"/>
  <c r="O1203" i="1"/>
  <c r="O1206" i="1" s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N624" i="1"/>
  <c r="P695" i="1"/>
  <c r="P704" i="1"/>
  <c r="P987" i="1"/>
  <c r="L888" i="1"/>
  <c r="L441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763" i="1"/>
  <c r="P656" i="1"/>
  <c r="P459" i="1"/>
  <c r="P580" i="1"/>
  <c r="O240" i="1"/>
  <c r="P881" i="1"/>
  <c r="P852" i="1"/>
  <c r="M714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44" i="1" s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L210" i="1" s="1"/>
  <c r="M148" i="1"/>
  <c r="N113" i="1"/>
  <c r="P107" i="1"/>
  <c r="M195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345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L42" i="1"/>
  <c r="L880" i="1"/>
  <c r="N636" i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200" i="1" s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617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Q2050" i="1"/>
  <c r="L1618" i="1"/>
  <c r="L1429" i="1"/>
  <c r="L1207" i="1"/>
  <c r="L1571" i="1"/>
  <c r="L1345" i="1"/>
  <c r="P1314" i="1"/>
  <c r="N1497" i="1"/>
  <c r="N1511" i="1"/>
  <c r="P1555" i="1"/>
  <c r="O575" i="1"/>
  <c r="M1071" i="1"/>
  <c r="M1824" i="1"/>
  <c r="M1823" i="1" s="1"/>
  <c r="N1555" i="1"/>
  <c r="L2233" i="1"/>
  <c r="M1344" i="1"/>
  <c r="M1047" i="1"/>
  <c r="Q1428" i="1"/>
  <c r="L1862" i="1"/>
  <c r="N1736" i="1"/>
  <c r="N1206" i="1"/>
  <c r="M1160" i="1"/>
  <c r="O2253" i="1"/>
  <c r="O2233" i="1" s="1"/>
  <c r="Q1344" i="1"/>
  <c r="Q1343" i="1" s="1"/>
  <c r="Q1342" i="1" s="1"/>
  <c r="Q1617" i="1"/>
  <c r="N882" i="1"/>
  <c r="P1160" i="1"/>
  <c r="M1593" i="1"/>
  <c r="M2295" i="1"/>
  <c r="P1602" i="1"/>
  <c r="M1652" i="1"/>
  <c r="L2272" i="1"/>
  <c r="N1344" i="1"/>
  <c r="N1658" i="1"/>
  <c r="N1659" i="1" s="1"/>
  <c r="L634" i="1"/>
  <c r="M1314" i="1"/>
  <c r="O440" i="1"/>
  <c r="L1428" i="1"/>
  <c r="N1759" i="1"/>
  <c r="P2234" i="1"/>
  <c r="Q63" i="1"/>
  <c r="M1602" i="1"/>
  <c r="O1602" i="1"/>
  <c r="O1862" i="1"/>
  <c r="L1570" i="1"/>
  <c r="P1005" i="1"/>
  <c r="P1002" i="1" s="1"/>
  <c r="M1497" i="1"/>
  <c r="L1885" i="1"/>
  <c r="P1759" i="1"/>
  <c r="Q1571" i="1"/>
  <c r="Q1618" i="1"/>
  <c r="Q1429" i="1"/>
  <c r="Q1427" i="1" s="1"/>
  <c r="Q1426" i="1" s="1"/>
  <c r="Q1207" i="1"/>
  <c r="Q1345" i="1"/>
  <c r="O1570" i="1"/>
  <c r="O1569" i="1" s="1"/>
  <c r="O1568" i="1" s="1"/>
  <c r="Q1759" i="1"/>
  <c r="L1005" i="1"/>
  <c r="L1002" i="1" s="1"/>
  <c r="L1206" i="1"/>
  <c r="O1885" i="1"/>
  <c r="O210" i="1"/>
  <c r="L624" i="1"/>
  <c r="N1160" i="1"/>
  <c r="M1511" i="1"/>
  <c r="N1570" i="1"/>
  <c r="O2050" i="1"/>
  <c r="N1602" i="1"/>
  <c r="O1344" i="1"/>
  <c r="L1344" i="1"/>
  <c r="O1014" i="1"/>
  <c r="O1011" i="1" s="1"/>
  <c r="O1013" i="1"/>
  <c r="O1012" i="1" s="1"/>
  <c r="O1664" i="1"/>
  <c r="O1759" i="1"/>
  <c r="Q210" i="1"/>
  <c r="Q182" i="1" s="1"/>
  <c r="Q1570" i="1"/>
  <c r="Q1569" i="1" s="1"/>
  <c r="Q1568" i="1" s="1"/>
  <c r="L1658" i="1"/>
  <c r="L1659" i="1" s="1"/>
  <c r="N2272" i="1"/>
  <c r="M1070" i="1"/>
  <c r="M38" i="1"/>
  <c r="M1414" i="1" s="1"/>
  <c r="L1593" i="1"/>
  <c r="M604" i="1"/>
  <c r="M2272" i="1"/>
  <c r="L1546" i="1"/>
  <c r="Q575" i="1"/>
  <c r="Q604" i="1"/>
  <c r="N1824" i="1"/>
  <c r="N1428" i="1"/>
  <c r="O1740" i="1"/>
  <c r="M634" i="1"/>
  <c r="N634" i="1"/>
  <c r="Q634" i="1"/>
  <c r="Q1098" i="1"/>
  <c r="Q1093" i="1" s="1"/>
  <c r="O1652" i="1"/>
  <c r="L1330" i="1"/>
  <c r="L1759" i="1"/>
  <c r="P1511" i="1"/>
  <c r="L1070" i="1"/>
  <c r="P374" i="1"/>
  <c r="M1097" i="1"/>
  <c r="M1555" i="1"/>
  <c r="M1428" i="1"/>
  <c r="Q1740" i="1"/>
  <c r="N49" i="1"/>
  <c r="P738" i="1" a="1"/>
  <c r="P738" i="1" s="1"/>
  <c r="P736" i="1" a="1"/>
  <c r="P736" i="1" s="1"/>
  <c r="N2050" i="1"/>
  <c r="Q200" i="1"/>
  <c r="Q1862" i="1"/>
  <c r="N46" i="1"/>
  <c r="N1735" i="1" s="1"/>
  <c r="O1207" i="1"/>
  <c r="O1205" i="1" s="1"/>
  <c r="O1204" i="1" s="1"/>
  <c r="O1618" i="1"/>
  <c r="O1616" i="1" s="1"/>
  <c r="O1615" i="1" s="1"/>
  <c r="O1571" i="1"/>
  <c r="O1429" i="1"/>
  <c r="O1427" i="1" s="1"/>
  <c r="O1426" i="1" s="1"/>
  <c r="O1345" i="1"/>
  <c r="M738" i="1" a="1"/>
  <c r="M738" i="1" s="1"/>
  <c r="M736" i="1" a="1"/>
  <c r="M736" i="1" s="1"/>
  <c r="L1007" i="1"/>
  <c r="L1126" i="1" s="1"/>
  <c r="P590" i="1"/>
  <c r="M2050" i="1"/>
  <c r="Q763" i="1"/>
  <c r="Q1314" i="1"/>
  <c r="Q1206" i="1"/>
  <c r="Q1205" i="1" s="1"/>
  <c r="Q1204" i="1" s="1"/>
  <c r="N1652" i="1"/>
  <c r="O337" i="1"/>
  <c r="O353" i="1" s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397" i="1"/>
  <c r="Q280" i="1"/>
  <c r="Q279" i="1" s="1"/>
  <c r="Q273" i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334" i="1"/>
  <c r="O350" i="1" s="1"/>
  <c r="O495" i="1" s="1"/>
  <c r="O484" i="1" s="1"/>
  <c r="P634" i="1"/>
  <c r="M340" i="1"/>
  <c r="M356" i="1" s="1"/>
  <c r="M501" i="1" s="1"/>
  <c r="M490" i="1" s="1"/>
  <c r="O39" i="1"/>
  <c r="N108" i="1"/>
  <c r="P1007" i="1"/>
  <c r="P1013" i="1" s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1602" i="1" s="1"/>
  <c r="Q794" i="1"/>
  <c r="Q310" i="1"/>
  <c r="Q263" i="1"/>
  <c r="Q240" i="1"/>
  <c r="Q337" i="1"/>
  <c r="Q353" i="1" s="1"/>
  <c r="Q2233" i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532" i="1"/>
  <c r="Q347" i="1"/>
  <c r="Q533" i="1"/>
  <c r="Q349" i="1"/>
  <c r="Q535" i="1"/>
  <c r="Q368" i="1"/>
  <c r="Q365" i="1" s="1"/>
  <c r="Q203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731" i="1"/>
  <c r="Q144" i="1"/>
  <c r="Q333" i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006" i="1"/>
  <c r="Q1013" i="1"/>
  <c r="Q1012" i="1" s="1"/>
  <c r="Q2253" i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1001" i="1" s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L1003" i="1" s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P1414" i="1" s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P679" i="1"/>
  <c r="P102" i="1"/>
  <c r="L38" i="1"/>
  <c r="P1823" i="1"/>
  <c r="M39" i="1"/>
  <c r="M1003" i="1"/>
  <c r="P39" i="1"/>
  <c r="M194" i="1"/>
  <c r="O1119" i="1"/>
  <c r="P1136" i="1"/>
  <c r="M440" i="1"/>
  <c r="M1399" i="1"/>
  <c r="O882" i="1"/>
  <c r="N1546" i="1"/>
  <c r="P440" i="1"/>
  <c r="M144" i="1"/>
  <c r="N38" i="1"/>
  <c r="N1609" i="1" s="1"/>
  <c r="O251" i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N1885" i="1"/>
  <c r="L137" i="1"/>
  <c r="L367" i="1"/>
  <c r="O192" i="1"/>
  <c r="O191" i="1" s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L1555" i="1" s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O1020" i="1"/>
  <c r="N137" i="1"/>
  <c r="N366" i="1"/>
  <c r="N528" i="1"/>
  <c r="N566" i="1"/>
  <c r="L355" i="1"/>
  <c r="L500" i="1"/>
  <c r="P39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314" i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O33" i="1"/>
  <c r="O1723" i="1" s="1"/>
  <c r="O1724" i="1"/>
  <c r="M99" i="1"/>
  <c r="M327" i="1" s="1"/>
  <c r="M343" i="1" s="1"/>
  <c r="O733" i="1"/>
  <c r="M1021" i="1"/>
  <c r="M1020" i="1" s="1"/>
  <c r="M1119" i="1"/>
  <c r="N1315" i="1"/>
  <c r="P22" i="1"/>
  <c r="P1714" i="1"/>
  <c r="L553" i="1"/>
  <c r="L192" i="1"/>
  <c r="P1000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P487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20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012" i="1" s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182" i="1"/>
  <c r="L564" i="1"/>
  <c r="N501" i="1"/>
  <c r="N490" i="1" s="1"/>
  <c r="N907" i="1"/>
  <c r="N939" i="1" s="1"/>
  <c r="N962" i="1" s="1"/>
  <c r="M1001" i="1"/>
  <c r="M1000" i="1" s="1"/>
  <c r="M1315" i="1"/>
  <c r="N1136" i="1"/>
  <c r="N1823" i="1"/>
  <c r="M46" i="1"/>
  <c r="M1735" i="1" s="1"/>
  <c r="M49" i="1"/>
  <c r="M1617" i="1" s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M182" i="1" s="1"/>
  <c r="P986" i="1"/>
  <c r="P989" i="1"/>
  <c r="P988" i="1" s="1"/>
  <c r="O1105" i="1"/>
  <c r="O1135" i="1"/>
  <c r="N741" i="1"/>
  <c r="N735" i="1" s="1"/>
  <c r="M331" i="1"/>
  <c r="M347" i="1" s="1"/>
  <c r="N39" i="1"/>
  <c r="M540" i="1"/>
  <c r="P553" i="1"/>
  <c r="N1095" i="1"/>
  <c r="N1093" i="1"/>
  <c r="N1096" i="1"/>
  <c r="N1097" i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P1012" i="1" l="1"/>
  <c r="P1010" i="1"/>
  <c r="P1009" i="1" s="1"/>
  <c r="M1562" i="1"/>
  <c r="M37" i="1"/>
  <c r="M1726" i="1" s="1"/>
  <c r="P1344" i="1"/>
  <c r="P1343" i="1" s="1"/>
  <c r="P1342" i="1" s="1"/>
  <c r="L1652" i="1"/>
  <c r="M1556" i="1"/>
  <c r="M1554" i="1" s="1"/>
  <c r="M1553" i="1" s="1"/>
  <c r="M1161" i="1"/>
  <c r="M1653" i="1"/>
  <c r="M1651" i="1" s="1"/>
  <c r="M1650" i="1" s="1"/>
  <c r="M1512" i="1"/>
  <c r="M1510" i="1" s="1"/>
  <c r="M1509" i="1" s="1"/>
  <c r="M1603" i="1"/>
  <c r="M1601" i="1" s="1"/>
  <c r="M1600" i="1" s="1"/>
  <c r="P1658" i="1"/>
  <c r="P1659" i="1" s="1"/>
  <c r="P1183" i="1"/>
  <c r="M1570" i="1"/>
  <c r="P1617" i="1"/>
  <c r="P1616" i="1" s="1"/>
  <c r="P1615" i="1" s="1"/>
  <c r="P1609" i="1"/>
  <c r="Q1609" i="1"/>
  <c r="L1511" i="1"/>
  <c r="L1510" i="1" s="1"/>
  <c r="L1509" i="1" s="1"/>
  <c r="L181" i="1"/>
  <c r="L1184" i="1"/>
  <c r="L1331" i="1"/>
  <c r="L1329" i="1" s="1"/>
  <c r="L1328" i="1" s="1"/>
  <c r="L1563" i="1"/>
  <c r="L1415" i="1"/>
  <c r="L1610" i="1"/>
  <c r="N1330" i="1"/>
  <c r="O738" i="1" a="1"/>
  <c r="O738" i="1" s="1"/>
  <c r="O736" i="1" a="1"/>
  <c r="O736" i="1" s="1"/>
  <c r="O737" i="1" s="1"/>
  <c r="P1653" i="1"/>
  <c r="P1161" i="1"/>
  <c r="P1512" i="1"/>
  <c r="P1556" i="1"/>
  <c r="P1554" i="1" s="1"/>
  <c r="P1553" i="1" s="1"/>
  <c r="P1603" i="1"/>
  <c r="N1414" i="1"/>
  <c r="O1556" i="1"/>
  <c r="O1512" i="1"/>
  <c r="O1653" i="1"/>
  <c r="O1161" i="1"/>
  <c r="O1603" i="1"/>
  <c r="Q1160" i="1"/>
  <c r="Q1159" i="1" s="1"/>
  <c r="Q1158" i="1" s="1"/>
  <c r="M1330" i="1"/>
  <c r="M200" i="1"/>
  <c r="Q22" i="1"/>
  <c r="Q1713" i="1" s="1"/>
  <c r="Q1711" i="1" s="1"/>
  <c r="L1609" i="1"/>
  <c r="L1608" i="1" s="1"/>
  <c r="L1607" i="1" s="1"/>
  <c r="P1562" i="1"/>
  <c r="M1727" i="1"/>
  <c r="M1609" i="1"/>
  <c r="M1608" i="1" s="1"/>
  <c r="M1607" i="1" s="1"/>
  <c r="L1414" i="1"/>
  <c r="L1562" i="1"/>
  <c r="L1561" i="1" s="1"/>
  <c r="L1560" i="1" s="1"/>
  <c r="P1428" i="1"/>
  <c r="P1427" i="1" s="1"/>
  <c r="P1426" i="1" s="1"/>
  <c r="L1013" i="1"/>
  <c r="L1012" i="1" s="1"/>
  <c r="N1653" i="1"/>
  <c r="N1161" i="1"/>
  <c r="N1512" i="1"/>
  <c r="N1556" i="1"/>
  <c r="N1603" i="1"/>
  <c r="L1006" i="1"/>
  <c r="Q1022" i="1"/>
  <c r="Q1119" i="1" s="1"/>
  <c r="O1000" i="1"/>
  <c r="N1429" i="1"/>
  <c r="N1427" i="1" s="1"/>
  <c r="N1426" i="1" s="1"/>
  <c r="N1618" i="1"/>
  <c r="N1571" i="1"/>
  <c r="N1569" i="1" s="1"/>
  <c r="N1568" i="1" s="1"/>
  <c r="N1207" i="1"/>
  <c r="N1205" i="1" s="1"/>
  <c r="N1204" i="1" s="1"/>
  <c r="N1345" i="1"/>
  <c r="N1343" i="1" s="1"/>
  <c r="N1342" i="1" s="1"/>
  <c r="O1511" i="1"/>
  <c r="O1510" i="1" s="1"/>
  <c r="O1509" i="1" s="1"/>
  <c r="P1563" i="1"/>
  <c r="P1331" i="1"/>
  <c r="P1415" i="1"/>
  <c r="P1610" i="1"/>
  <c r="P1184" i="1"/>
  <c r="L1556" i="1"/>
  <c r="L1512" i="1"/>
  <c r="L1161" i="1"/>
  <c r="L1653" i="1"/>
  <c r="L1651" i="1" s="1"/>
  <c r="L1650" i="1" s="1"/>
  <c r="L1603" i="1"/>
  <c r="L1601" i="1" s="1"/>
  <c r="L1600" i="1" s="1"/>
  <c r="O467" i="1"/>
  <c r="O466" i="1" s="1"/>
  <c r="Q233" i="1"/>
  <c r="Q181" i="1" s="1"/>
  <c r="L1160" i="1"/>
  <c r="L1159" i="1" s="1"/>
  <c r="L1158" i="1" s="1"/>
  <c r="Q1511" i="1"/>
  <c r="Q1510" i="1" s="1"/>
  <c r="Q1509" i="1" s="1"/>
  <c r="L1602" i="1"/>
  <c r="P1652" i="1"/>
  <c r="Q738" i="1" a="1"/>
  <c r="Q738" i="1" s="1"/>
  <c r="Q736" i="1" a="1"/>
  <c r="Q736" i="1" s="1"/>
  <c r="Q737" i="1" s="1"/>
  <c r="M1618" i="1"/>
  <c r="M1207" i="1"/>
  <c r="M1429" i="1"/>
  <c r="M1571" i="1"/>
  <c r="M1345" i="1"/>
  <c r="N738" i="1" a="1"/>
  <c r="N738" i="1" s="1"/>
  <c r="N736" i="1" a="1"/>
  <c r="N736" i="1" s="1"/>
  <c r="M1728" i="1"/>
  <c r="N1617" i="1"/>
  <c r="N1616" i="1" s="1"/>
  <c r="N1615" i="1" s="1"/>
  <c r="P1207" i="1"/>
  <c r="P1205" i="1" s="1"/>
  <c r="P1204" i="1" s="1"/>
  <c r="P1571" i="1"/>
  <c r="P1618" i="1"/>
  <c r="P1429" i="1"/>
  <c r="P1345" i="1"/>
  <c r="M1331" i="1"/>
  <c r="M1415" i="1"/>
  <c r="M1413" i="1" s="1"/>
  <c r="M1412" i="1" s="1"/>
  <c r="M1563" i="1"/>
  <c r="M1561" i="1" s="1"/>
  <c r="M1560" i="1" s="1"/>
  <c r="M1610" i="1"/>
  <c r="M1184" i="1"/>
  <c r="M1182" i="1" s="1"/>
  <c r="M1181" i="1" s="1"/>
  <c r="N1331" i="1"/>
  <c r="N1563" i="1"/>
  <c r="N1610" i="1"/>
  <c r="N1608" i="1" s="1"/>
  <c r="N1607" i="1" s="1"/>
  <c r="N1415" i="1"/>
  <c r="N1184" i="1"/>
  <c r="M1183" i="1"/>
  <c r="L144" i="1"/>
  <c r="Q1555" i="1"/>
  <c r="O1010" i="1"/>
  <c r="O1009" i="1" s="1"/>
  <c r="P1003" i="1"/>
  <c r="N1183" i="1"/>
  <c r="N1562" i="1"/>
  <c r="M1206" i="1"/>
  <c r="P1330" i="1"/>
  <c r="Q1556" i="1"/>
  <c r="Q1653" i="1"/>
  <c r="Q1512" i="1"/>
  <c r="Q1161" i="1"/>
  <c r="Q1603" i="1"/>
  <c r="Q1601" i="1" s="1"/>
  <c r="Q1600" i="1" s="1"/>
  <c r="Q1652" i="1"/>
  <c r="L738" i="1" a="1"/>
  <c r="L738" i="1" s="1"/>
  <c r="L736" i="1" a="1"/>
  <c r="L736" i="1" s="1"/>
  <c r="O38" i="1"/>
  <c r="O1658" i="1"/>
  <c r="O1659" i="1" s="1"/>
  <c r="O1160" i="1"/>
  <c r="O1159" i="1" s="1"/>
  <c r="O1158" i="1" s="1"/>
  <c r="O1183" i="1"/>
  <c r="M1658" i="1"/>
  <c r="M1659" i="1" s="1"/>
  <c r="O1555" i="1"/>
  <c r="O1554" i="1" s="1"/>
  <c r="O1553" i="1" s="1"/>
  <c r="L1183" i="1"/>
  <c r="L1182" i="1" s="1"/>
  <c r="L1181" i="1" s="1"/>
  <c r="P1570" i="1"/>
  <c r="P1569" i="1" s="1"/>
  <c r="P1568" i="1" s="1"/>
  <c r="Q1021" i="1"/>
  <c r="Q1020" i="1" s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38" i="1"/>
  <c r="Q425" i="1"/>
  <c r="Q424" i="1" s="1"/>
  <c r="Q497" i="1"/>
  <c r="Q486" i="1" s="1"/>
  <c r="Q792" i="1"/>
  <c r="Q835" i="1" s="1"/>
  <c r="Q86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372" i="1" s="1"/>
  <c r="Q431" i="1"/>
  <c r="Q430" i="1" s="1"/>
  <c r="Q546" i="1"/>
  <c r="Q538" i="1"/>
  <c r="Q423" i="1"/>
  <c r="Q548" i="1"/>
  <c r="M1729" i="1"/>
  <c r="M1665" i="1"/>
  <c r="L1665" i="1"/>
  <c r="L1729" i="1"/>
  <c r="P496" i="1"/>
  <c r="P485" i="1" s="1"/>
  <c r="N1000" i="1"/>
  <c r="O542" i="1"/>
  <c r="N1727" i="1"/>
  <c r="P1727" i="1"/>
  <c r="M499" i="1"/>
  <c r="M488" i="1" s="1"/>
  <c r="L498" i="1"/>
  <c r="L487" i="1" s="1"/>
  <c r="L512" i="1"/>
  <c r="P1182" i="1"/>
  <c r="P1181" i="1" s="1"/>
  <c r="M251" i="1"/>
  <c r="P1329" i="1"/>
  <c r="P1328" i="1" s="1"/>
  <c r="P1413" i="1"/>
  <c r="P1412" i="1" s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O984" i="1"/>
  <c r="L527" i="1"/>
  <c r="N1665" i="1"/>
  <c r="N1729" i="1"/>
  <c r="L291" i="1"/>
  <c r="N426" i="1"/>
  <c r="L1727" i="1"/>
  <c r="N1003" i="1"/>
  <c r="P467" i="1"/>
  <c r="P466" i="1" s="1"/>
  <c r="O1651" i="1"/>
  <c r="O1650" i="1" s="1"/>
  <c r="N262" i="1"/>
  <c r="P233" i="1"/>
  <c r="P181" i="1" s="1"/>
  <c r="L37" i="1"/>
  <c r="L1726" i="1" s="1"/>
  <c r="O37" i="1"/>
  <c r="O1726" i="1" s="1"/>
  <c r="M1329" i="1"/>
  <c r="M1328" i="1" s="1"/>
  <c r="N1561" i="1"/>
  <c r="N1560" i="1" s="1"/>
  <c r="N181" i="1"/>
  <c r="M204" i="1"/>
  <c r="M203" i="1" s="1"/>
  <c r="P37" i="1"/>
  <c r="P1726" i="1" s="1"/>
  <c r="P1728" i="1"/>
  <c r="N252" i="1"/>
  <c r="N251" i="1" s="1"/>
  <c r="N1182" i="1"/>
  <c r="N1181" i="1" s="1"/>
  <c r="P1510" i="1"/>
  <c r="P1509" i="1" s="1"/>
  <c r="L1205" i="1"/>
  <c r="L1204" i="1" s="1"/>
  <c r="L1569" i="1"/>
  <c r="L1568" i="1" s="1"/>
  <c r="N37" i="1"/>
  <c r="N1726" i="1" s="1"/>
  <c r="P1601" i="1"/>
  <c r="P1600" i="1" s="1"/>
  <c r="M1159" i="1"/>
  <c r="M1158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761" i="1"/>
  <c r="M757" i="1"/>
  <c r="M758" i="1"/>
  <c r="M759" i="1"/>
  <c r="M760" i="1"/>
  <c r="M762" i="1"/>
  <c r="M425" i="1"/>
  <c r="M422" i="1" s="1"/>
  <c r="M737" i="1"/>
  <c r="N499" i="1"/>
  <c r="N502" i="1"/>
  <c r="N491" i="1" s="1"/>
  <c r="O725" i="1"/>
  <c r="O722" i="1" s="1"/>
  <c r="O721" i="1" s="1"/>
  <c r="P501" i="1"/>
  <c r="P490" i="1" s="1"/>
  <c r="M502" i="1"/>
  <c r="M491" i="1" s="1"/>
  <c r="N1713" i="1"/>
  <c r="N1711" i="1" s="1"/>
  <c r="N20" i="1"/>
  <c r="N488" i="1"/>
  <c r="M537" i="1"/>
  <c r="M565" i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P725" i="1"/>
  <c r="P722" i="1" s="1"/>
  <c r="P721" i="1" s="1"/>
  <c r="O486" i="1"/>
  <c r="O538" i="1"/>
  <c r="P418" i="1"/>
  <c r="O1657" i="1"/>
  <c r="O1656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L491" i="1"/>
  <c r="M533" i="1"/>
  <c r="O1601" i="1"/>
  <c r="O1600" i="1" s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543" i="1"/>
  <c r="L1730" i="1"/>
  <c r="L1711" i="1" s="1"/>
  <c r="L20" i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554" i="1"/>
  <c r="N1553" i="1" s="1"/>
  <c r="N1728" i="1"/>
  <c r="N1601" i="1"/>
  <c r="N1600" i="1" s="1"/>
  <c r="N1657" i="1"/>
  <c r="N1656" i="1" s="1"/>
  <c r="N427" i="1"/>
  <c r="M233" i="1"/>
  <c r="M181" i="1" s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M1343" i="1"/>
  <c r="M1342" i="1" s="1"/>
  <c r="L432" i="1"/>
  <c r="L430" i="1" s="1"/>
  <c r="L376" i="1"/>
  <c r="O552" i="1"/>
  <c r="O415" i="1"/>
  <c r="O414" i="1" s="1"/>
  <c r="O412" i="1"/>
  <c r="N1010" i="1"/>
  <c r="N1009" i="1" s="1"/>
  <c r="M262" i="1"/>
  <c r="M546" i="1"/>
  <c r="M368" i="1"/>
  <c r="M358" i="1"/>
  <c r="L1728" i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535" i="1"/>
  <c r="K36" i="1"/>
  <c r="K40" i="1" s="1"/>
  <c r="K1665" i="1" s="1"/>
  <c r="J36" i="1"/>
  <c r="J40" i="1" s="1"/>
  <c r="J1665" i="1" s="1"/>
  <c r="K1664" i="1"/>
  <c r="P411" i="1" l="1"/>
  <c r="P410" i="1" s="1"/>
  <c r="M1657" i="1"/>
  <c r="M1656" i="1" s="1"/>
  <c r="L1413" i="1"/>
  <c r="L1412" i="1" s="1"/>
  <c r="O1610" i="1"/>
  <c r="O1331" i="1"/>
  <c r="O1415" i="1"/>
  <c r="O1184" i="1"/>
  <c r="O1563" i="1"/>
  <c r="O1414" i="1"/>
  <c r="O1413" i="1" s="1"/>
  <c r="O1412" i="1" s="1"/>
  <c r="O1609" i="1"/>
  <c r="O1608" i="1" s="1"/>
  <c r="O1607" i="1" s="1"/>
  <c r="O1330" i="1"/>
  <c r="O1329" i="1" s="1"/>
  <c r="O1328" i="1" s="1"/>
  <c r="O1562" i="1"/>
  <c r="O1561" i="1" s="1"/>
  <c r="O1560" i="1" s="1"/>
  <c r="O1727" i="1"/>
  <c r="L1010" i="1"/>
  <c r="L1009" i="1" s="1"/>
  <c r="Q20" i="1"/>
  <c r="Q1331" i="1"/>
  <c r="Q1610" i="1"/>
  <c r="Q1415" i="1"/>
  <c r="Q1184" i="1"/>
  <c r="Q1563" i="1"/>
  <c r="Q1562" i="1"/>
  <c r="Q1561" i="1" s="1"/>
  <c r="Q1560" i="1" s="1"/>
  <c r="Q1330" i="1"/>
  <c r="Q1329" i="1" s="1"/>
  <c r="Q1328" i="1" s="1"/>
  <c r="Q1658" i="1"/>
  <c r="Q1659" i="1" s="1"/>
  <c r="P1657" i="1"/>
  <c r="P1656" i="1" s="1"/>
  <c r="Q1183" i="1"/>
  <c r="Q1414" i="1"/>
  <c r="Q1413" i="1" s="1"/>
  <c r="Q1412" i="1" s="1"/>
  <c r="P422" i="1"/>
  <c r="P421" i="1" s="1"/>
  <c r="O423" i="1"/>
  <c r="O421" i="1" s="1"/>
  <c r="N1159" i="1"/>
  <c r="N1158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727" i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P409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M409" i="1" l="1"/>
  <c r="Q1657" i="1"/>
  <c r="Q1656" i="1" s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F1653" i="1"/>
  <c r="I1653" i="1"/>
  <c r="G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F1618" i="1"/>
  <c r="I1618" i="1"/>
  <c r="F1571" i="1"/>
  <c r="G1571" i="1"/>
  <c r="H1571" i="1"/>
  <c r="G1618" i="1"/>
  <c r="H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G1556" i="1"/>
  <c r="F1556" i="1"/>
  <c r="I1556" i="1"/>
  <c r="F1563" i="1"/>
  <c r="I1603" i="1"/>
  <c r="G1563" i="1"/>
  <c r="H1603" i="1"/>
  <c r="F1610" i="1"/>
  <c r="H1556" i="1"/>
  <c r="G1610" i="1"/>
  <c r="F1603" i="1"/>
  <c r="H1563" i="1"/>
  <c r="I1563" i="1"/>
  <c r="G1603" i="1"/>
  <c r="I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H1429" i="1" l="1"/>
  <c r="H1415" i="1"/>
  <c r="F1415" i="1"/>
  <c r="I1512" i="1"/>
  <c r="G1512" i="1"/>
  <c r="I1415" i="1"/>
  <c r="G1429" i="1"/>
  <c r="F1429" i="1"/>
  <c r="F1512" i="1"/>
  <c r="H1512" i="1"/>
  <c r="G1415" i="1"/>
  <c r="I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45" i="1" l="1"/>
  <c r="G1345" i="1"/>
  <c r="H1331" i="1"/>
  <c r="I1331" i="1"/>
  <c r="F1331" i="1"/>
  <c r="F1345" i="1"/>
  <c r="G1331" i="1"/>
  <c r="I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184" i="1" l="1"/>
  <c r="I1207" i="1"/>
  <c r="F1207" i="1"/>
  <c r="G1184" i="1"/>
  <c r="G1207" i="1"/>
  <c r="H1184" i="1"/>
  <c r="H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G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6" i="1" a="1"/>
  <c r="J736" i="1" s="1"/>
  <c r="J745" i="1" s="1"/>
  <c r="J738" i="1" a="1"/>
  <c r="J738" i="1" s="1"/>
  <c r="J758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H1570" i="1" l="1"/>
  <c r="H1617" i="1"/>
  <c r="H1428" i="1"/>
  <c r="H1344" i="1"/>
  <c r="H1206" i="1"/>
  <c r="F1570" i="1"/>
  <c r="F1617" i="1"/>
  <c r="F1428" i="1"/>
  <c r="F1344" i="1"/>
  <c r="F1206" i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I1570" i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H1427" i="1"/>
  <c r="H1426" i="1" s="1"/>
  <c r="H1343" i="1"/>
  <c r="H1342" i="1" s="1"/>
  <c r="H1205" i="1"/>
  <c r="H1204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K1618" i="1" l="1"/>
  <c r="K1207" i="1"/>
  <c r="K1345" i="1"/>
  <c r="K1429" i="1"/>
  <c r="K1571" i="1"/>
  <c r="K1206" i="1"/>
  <c r="J1344" i="1"/>
  <c r="K1344" i="1"/>
  <c r="K1617" i="1"/>
  <c r="J1618" i="1"/>
  <c r="J1429" i="1"/>
  <c r="J1207" i="1"/>
  <c r="J1345" i="1"/>
  <c r="J1571" i="1"/>
  <c r="K1428" i="1"/>
  <c r="K1570" i="1"/>
  <c r="J1206" i="1"/>
  <c r="J142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8" i="1" l="1"/>
  <c r="G1659" i="1" s="1"/>
  <c r="G1562" i="1"/>
  <c r="G1609" i="1"/>
  <c r="G1414" i="1"/>
  <c r="G1330" i="1"/>
  <c r="G1183" i="1"/>
  <c r="H1652" i="1"/>
  <c r="H1555" i="1"/>
  <c r="H1602" i="1"/>
  <c r="H1511" i="1"/>
  <c r="H1160" i="1"/>
  <c r="F1658" i="1"/>
  <c r="F1659" i="1" s="1"/>
  <c r="F1609" i="1"/>
  <c r="F1562" i="1"/>
  <c r="F1414" i="1"/>
  <c r="F1330" i="1"/>
  <c r="F1183" i="1"/>
  <c r="H1658" i="1"/>
  <c r="H1659" i="1" s="1"/>
  <c r="H1562" i="1"/>
  <c r="H1609" i="1"/>
  <c r="H1414" i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561" i="1" s="1"/>
  <c r="I1560" i="1" s="1"/>
  <c r="I1414" i="1"/>
  <c r="I1413" i="1" s="1"/>
  <c r="I1412" i="1" s="1"/>
  <c r="I1330" i="1"/>
  <c r="I1329" i="1" s="1"/>
  <c r="I1328" i="1" s="1"/>
  <c r="I1183" i="1"/>
  <c r="G1652" i="1"/>
  <c r="G1555" i="1"/>
  <c r="G1602" i="1"/>
  <c r="G1511" i="1"/>
  <c r="G1160" i="1"/>
  <c r="I1652" i="1"/>
  <c r="I1602" i="1"/>
  <c r="I1555" i="1"/>
  <c r="I1511" i="1"/>
  <c r="I1160" i="1"/>
  <c r="F1652" i="1"/>
  <c r="F1602" i="1"/>
  <c r="F1555" i="1"/>
  <c r="F1511" i="1"/>
  <c r="F1160" i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G1159" i="1"/>
  <c r="G1158" i="1" s="1"/>
  <c r="H1651" i="1"/>
  <c r="H1554" i="1"/>
  <c r="H1553" i="1" s="1"/>
  <c r="H1601" i="1"/>
  <c r="H1600" i="1" s="1"/>
  <c r="H1510" i="1"/>
  <c r="H1509" i="1" s="1"/>
  <c r="H1159" i="1"/>
  <c r="H1158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J1160" i="1" l="1"/>
  <c r="F1740" i="1"/>
  <c r="K1652" i="1"/>
  <c r="K1602" i="1"/>
  <c r="K1555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602" i="1" s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658" i="1" s="1"/>
  <c r="J1659" i="1" s="1"/>
  <c r="K38" i="1"/>
  <c r="K1562" i="1" s="1"/>
  <c r="K1330" i="1" l="1"/>
  <c r="K1609" i="1"/>
  <c r="J1414" i="1"/>
  <c r="J1183" i="1"/>
  <c r="J1184" i="1"/>
  <c r="J1331" i="1"/>
  <c r="J1563" i="1"/>
  <c r="J1610" i="1"/>
  <c r="J1415" i="1"/>
  <c r="J1330" i="1"/>
  <c r="J1562" i="1"/>
  <c r="K1415" i="1"/>
  <c r="K1331" i="1"/>
  <c r="K1563" i="1"/>
  <c r="K1184" i="1"/>
  <c r="K1610" i="1"/>
  <c r="K1183" i="1"/>
  <c r="K1658" i="1"/>
  <c r="K1659" i="1" s="1"/>
  <c r="J1512" i="1"/>
  <c r="J1603" i="1"/>
  <c r="J1161" i="1"/>
  <c r="J1653" i="1"/>
  <c r="J1556" i="1"/>
  <c r="J1511" i="1"/>
  <c r="J1555" i="1"/>
  <c r="K1414" i="1"/>
  <c r="J1609" i="1"/>
  <c r="K1556" i="1"/>
  <c r="K1161" i="1"/>
  <c r="K1512" i="1"/>
  <c r="K1653" i="1"/>
  <c r="K1603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<sst xmlns="http://schemas.openxmlformats.org/spreadsheetml/2006/main" count="5309" uniqueCount="2482">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</sst>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2.4851894859317328E-2</v>
          </cell>
          <cell r="H4">
            <v>2.8277779662311095E-3</v>
          </cell>
          <cell r="I4">
            <v>5.4395473351526629E-3</v>
          </cell>
          <cell r="J4">
            <v>5.5981939124976898E-3</v>
          </cell>
          <cell r="K4">
            <v>5.6778272575767714E-3</v>
          </cell>
          <cell r="L4">
            <v>1.6991421883497448E-2</v>
          </cell>
          <cell r="M4">
            <v>9.1765279504809703E-3</v>
          </cell>
          <cell r="N4">
            <v>3.3426345735124166E-2</v>
          </cell>
          <cell r="O4">
            <v>0.1822030562971719</v>
          </cell>
          <cell r="P4">
            <v>0.76567132591161369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1.2778662541661429E-2</v>
          </cell>
          <cell r="H5">
            <v>6.7612875481860683E-4</v>
          </cell>
          <cell r="I5">
            <v>1.2822579221344059E-3</v>
          </cell>
          <cell r="J5">
            <v>1.3150461176530881E-3</v>
          </cell>
          <cell r="K5">
            <v>1.3435686510081658E-3</v>
          </cell>
          <cell r="L5">
            <v>4.3779976040124397E-3</v>
          </cell>
          <cell r="M5">
            <v>2.1967247803516489E-3</v>
          </cell>
          <cell r="N5">
            <v>1.1056149944575738E-2</v>
          </cell>
          <cell r="O5">
            <v>0.15476918164748291</v>
          </cell>
          <cell r="P5">
            <v>0.60192593640089209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2.4116365011163736E-3</v>
          </cell>
          <cell r="H6">
            <v>3.7981316248140599E-4</v>
          </cell>
          <cell r="I6">
            <v>7.3903878039319366E-4</v>
          </cell>
          <cell r="J6">
            <v>7.6628095840920491E-4</v>
          </cell>
          <cell r="K6">
            <v>7.6545451613631386E-4</v>
          </cell>
          <cell r="L6">
            <v>2.3619421638294618E-3</v>
          </cell>
          <cell r="M6">
            <v>1.2648806495183856E-3</v>
          </cell>
          <cell r="N6">
            <v>4.3471269752349845E-3</v>
          </cell>
          <cell r="O6">
            <v>5.3848017867916343E-3</v>
          </cell>
          <cell r="P6">
            <v>3.3282643268381838E-2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8.4370693127469706E-4</v>
          </cell>
          <cell r="H7">
            <v>2.9501173791808555E-4</v>
          </cell>
          <cell r="I7">
            <v>5.1104061592710851E-4</v>
          </cell>
          <cell r="J7">
            <v>5.3779686075024397E-4</v>
          </cell>
          <cell r="K7">
            <v>5.4246313203387567E-4</v>
          </cell>
          <cell r="L7">
            <v>1.1336589081361191E-3</v>
          </cell>
          <cell r="M7">
            <v>7.9365314285919763E-4</v>
          </cell>
          <cell r="N7">
            <v>1.5031420503535068E-3</v>
          </cell>
          <cell r="O7">
            <v>1.5477860801400016E-3</v>
          </cell>
          <cell r="P7">
            <v>2.359404340856503E-3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2.5541576966189778E-3</v>
          </cell>
          <cell r="H8">
            <v>3.8551397500418821E-4</v>
          </cell>
          <cell r="I8">
            <v>7.4778789377519727E-4</v>
          </cell>
          <cell r="J8">
            <v>7.8175349391594671E-4</v>
          </cell>
          <cell r="K8">
            <v>7.8940411899770693E-4</v>
          </cell>
          <cell r="L8">
            <v>2.5289404083335683E-3</v>
          </cell>
          <cell r="M8">
            <v>1.322474014021126E-3</v>
          </cell>
          <cell r="N8">
            <v>4.6233766916223898E-3</v>
          </cell>
          <cell r="O8">
            <v>5.7075438444439339E-3</v>
          </cell>
          <cell r="P8">
            <v>3.5879428531715898E-2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2.4250201948522497E-3</v>
          </cell>
          <cell r="H9">
            <v>3.7988730541265272E-4</v>
          </cell>
          <cell r="I9">
            <v>7.3952732887602453E-4</v>
          </cell>
          <cell r="J9">
            <v>7.6596571613437843E-4</v>
          </cell>
          <cell r="K9">
            <v>7.7402392462729084E-4</v>
          </cell>
          <cell r="L9">
            <v>2.3139381524212581E-3</v>
          </cell>
          <cell r="M9">
            <v>1.2509245347117099E-3</v>
          </cell>
          <cell r="N9">
            <v>4.1945867853435525E-3</v>
          </cell>
          <cell r="O9">
            <v>5.2483632688982047E-3</v>
          </cell>
          <cell r="P9">
            <v>3.1393508359245682E-2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1.4286529184225885E-3</v>
          </cell>
          <cell r="H10">
            <v>3.3166457501309759E-4</v>
          </cell>
          <cell r="I10">
            <v>6.8080074631320727E-4</v>
          </cell>
          <cell r="J10">
            <v>6.6495620201068983E-4</v>
          </cell>
          <cell r="K10">
            <v>6.9726582982605973E-4</v>
          </cell>
          <cell r="L10">
            <v>1.9131557526633712E-3</v>
          </cell>
          <cell r="M10">
            <v>1.0829722750315802E-3</v>
          </cell>
          <cell r="N10">
            <v>3.3558342202222378E-3</v>
          </cell>
          <cell r="O10">
            <v>4.1616219074885885E-3</v>
          </cell>
          <cell r="P10">
            <v>2.7574620664320378E-2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2.4100580753710441E-3</v>
          </cell>
          <cell r="H11">
            <v>3.7975845558307344E-4</v>
          </cell>
          <cell r="I11">
            <v>7.3909404773352268E-4</v>
          </cell>
          <cell r="J11">
            <v>7.6639456362413954E-4</v>
          </cell>
          <cell r="K11">
            <v>7.6564708494735844E-4</v>
          </cell>
          <cell r="L11">
            <v>2.3617888941012345E-3</v>
          </cell>
          <cell r="M11">
            <v>1.2648985539873302E-3</v>
          </cell>
          <cell r="N11">
            <v>4.3461290677717689E-3</v>
          </cell>
          <cell r="O11">
            <v>5.3837577619265569E-3</v>
          </cell>
          <cell r="P11">
            <v>3.3255784346200981E-2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1.5520822418929409E-2</v>
          </cell>
          <cell r="G12">
            <v>1.8270252406228406E-2</v>
          </cell>
          <cell r="H12">
            <v>1.8436668906876987E-2</v>
          </cell>
          <cell r="I12">
            <v>2.126946326460118E-2</v>
          </cell>
          <cell r="J12">
            <v>2.1599109050698947E-2</v>
          </cell>
          <cell r="K12">
            <v>0.73480114740276992</v>
          </cell>
          <cell r="L12">
            <v>1.8772282763607699</v>
          </cell>
          <cell r="M12">
            <v>1.8772690859767998</v>
          </cell>
          <cell r="N12">
            <v>1.8772989372725319</v>
          </cell>
          <cell r="O12">
            <v>1.8772530983921343</v>
          </cell>
          <cell r="P12">
            <v>1.8756495931539356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1.5520822418929409E-2</v>
          </cell>
          <cell r="G13">
            <v>1.8270252406228406E-2</v>
          </cell>
          <cell r="H13">
            <v>1.8436668906876987E-2</v>
          </cell>
          <cell r="I13">
            <v>2.126946326460118E-2</v>
          </cell>
          <cell r="J13">
            <v>2.1599109050698947E-2</v>
          </cell>
          <cell r="K13">
            <v>0.73480114740276992</v>
          </cell>
          <cell r="L13">
            <v>1.8772282763607699</v>
          </cell>
          <cell r="M13">
            <v>1.8772690859767998</v>
          </cell>
          <cell r="N13">
            <v>1.8772989372725319</v>
          </cell>
          <cell r="O13">
            <v>1.8772530983921343</v>
          </cell>
          <cell r="P13">
            <v>1.8756495931539356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1.9615833270998301E-3</v>
          </cell>
          <cell r="G14">
            <v>3.2280259004033101E-4</v>
          </cell>
          <cell r="H14">
            <v>9.7360047488118492E-6</v>
          </cell>
          <cell r="I14">
            <v>6.3933942843217698E-2</v>
          </cell>
          <cell r="J14">
            <v>0.12691432322983201</v>
          </cell>
          <cell r="K14">
            <v>2.17720287331606E-6</v>
          </cell>
          <cell r="L14">
            <v>7.0002483158671402E-6</v>
          </cell>
          <cell r="M14">
            <v>7.5365357875973997E-6</v>
          </cell>
          <cell r="N14">
            <v>2.5801927339197202E-5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1.9615833270998301E-3</v>
          </cell>
          <cell r="G15">
            <v>1.9615833270998301E-3</v>
          </cell>
          <cell r="H15">
            <v>1.9615833270998301E-3</v>
          </cell>
          <cell r="I15">
            <v>2.2867305211236302E-3</v>
          </cell>
          <cell r="J15">
            <v>2.2941219218889702E-3</v>
          </cell>
          <cell r="K15">
            <v>7.4772395310500506E-2</v>
          </cell>
          <cell r="L15">
            <v>0.19314238799493799</v>
          </cell>
          <cell r="M15">
            <v>0.19314423066171199</v>
          </cell>
          <cell r="N15">
            <v>0.193153380378668</v>
          </cell>
          <cell r="O15">
            <v>0.19315910198191499</v>
          </cell>
          <cell r="P15">
            <v>0.193184903909254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3.2682187914646099</v>
          </cell>
          <cell r="F16">
            <v>3.8319871733436344</v>
          </cell>
          <cell r="G16">
            <v>3.7284196024785974</v>
          </cell>
          <cell r="H16">
            <v>3.8853359282037649</v>
          </cell>
          <cell r="I16">
            <v>4.0204891112690975</v>
          </cell>
          <cell r="J16">
            <v>4.1217465955113077</v>
          </cell>
          <cell r="K16">
            <v>4.2021451204853149</v>
          </cell>
          <cell r="L16">
            <v>4.2681535617744348</v>
          </cell>
          <cell r="M16">
            <v>4.3178836043009863</v>
          </cell>
          <cell r="N16">
            <v>4.3622814879711118</v>
          </cell>
          <cell r="O16">
            <v>4.3623903057268292</v>
          </cell>
          <cell r="P16">
            <v>4.3634943780300182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3.2682187914646099</v>
          </cell>
          <cell r="F17">
            <v>3.8319871733436344</v>
          </cell>
          <cell r="G17">
            <v>3.7284196024785974</v>
          </cell>
          <cell r="H17">
            <v>3.8853359282037649</v>
          </cell>
          <cell r="I17">
            <v>4.0204891112690975</v>
          </cell>
          <cell r="J17">
            <v>4.1217465955113077</v>
          </cell>
          <cell r="K17">
            <v>4.2021451204853149</v>
          </cell>
          <cell r="L17">
            <v>4.2681535617744348</v>
          </cell>
          <cell r="M17">
            <v>4.3178836043009863</v>
          </cell>
          <cell r="N17">
            <v>4.3622814879711118</v>
          </cell>
          <cell r="O17">
            <v>4.3623903057268292</v>
          </cell>
          <cell r="P17">
            <v>4.3634943780300182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0.66997874041288186</v>
          </cell>
          <cell r="F18">
            <v>9.3328354136880037E-2</v>
          </cell>
          <cell r="G18">
            <v>6.0970929145552723E-2</v>
          </cell>
          <cell r="H18">
            <v>0.85577488788171663</v>
          </cell>
          <cell r="I18">
            <v>0.67430430127357976</v>
          </cell>
          <cell r="J18">
            <v>0.19275977245025214</v>
          </cell>
          <cell r="K18">
            <v>0.14797151513215526</v>
          </cell>
          <cell r="L18">
            <v>9.4175476343910478E-2</v>
          </cell>
          <cell r="M18">
            <v>6.0875712152421435E-2</v>
          </cell>
          <cell r="N18">
            <v>9.8005037131120867E-2</v>
          </cell>
          <cell r="O18">
            <v>0.14642235298400463</v>
          </cell>
          <cell r="P18">
            <v>0.25500429259796004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2.0850684949979708</v>
          </cell>
          <cell r="F19">
            <v>0.27197636614009585</v>
          </cell>
          <cell r="G19">
            <v>0.15957665112860575</v>
          </cell>
          <cell r="H19">
            <v>1.8162749612203821</v>
          </cell>
          <cell r="I19">
            <v>1.0974244464472529</v>
          </cell>
          <cell r="J19">
            <v>0.21832127904184914</v>
          </cell>
          <cell r="K19">
            <v>0.16557060012444358</v>
          </cell>
          <cell r="L19">
            <v>0.1040886843801119</v>
          </cell>
          <cell r="M19">
            <v>6.7283681852676511E-2</v>
          </cell>
          <cell r="N19">
            <v>0.10832135682913403</v>
          </cell>
          <cell r="O19">
            <v>0.16183523224547916</v>
          </cell>
          <cell r="P19">
            <v>0.28184684971353563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109.477954271169</v>
          </cell>
          <cell r="F20">
            <v>14.9709074870529</v>
          </cell>
          <cell r="G20">
            <v>10.1005860614243</v>
          </cell>
          <cell r="H20">
            <v>134.151881476554</v>
          </cell>
          <cell r="I20">
            <v>105.73236016977999</v>
          </cell>
          <cell r="J20">
            <v>30.5217058238044</v>
          </cell>
          <cell r="K20">
            <v>23.573999851016399</v>
          </cell>
          <cell r="L20">
            <v>15.2216071542229</v>
          </cell>
          <cell r="M20">
            <v>9.8713767707769193</v>
          </cell>
          <cell r="N20">
            <v>15.8371693620267</v>
          </cell>
          <cell r="O20">
            <v>23.441692971988601</v>
          </cell>
          <cell r="P20">
            <v>40.970981827988403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1.9410984799852762</v>
          </cell>
          <cell r="F21">
            <v>0.26544162211086647</v>
          </cell>
          <cell r="G21">
            <v>0.17908840534440235</v>
          </cell>
          <cell r="H21">
            <v>2.3785794588041478</v>
          </cell>
          <cell r="I21">
            <v>1.8746872370528298</v>
          </cell>
          <cell r="J21">
            <v>0.54116499687596387</v>
          </cell>
          <cell r="K21">
            <v>0.41797872076270232</v>
          </cell>
          <cell r="L21">
            <v>0.26988665167061959</v>
          </cell>
          <cell r="M21">
            <v>0.175024410829378</v>
          </cell>
          <cell r="N21">
            <v>0.2808008752132386</v>
          </cell>
          <cell r="O21">
            <v>0.41563285411327422</v>
          </cell>
          <cell r="P21">
            <v>0.72643584801397809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2.53447140196987E-6</v>
          </cell>
          <cell r="G22">
            <v>1.2578590598069601E-5</v>
          </cell>
          <cell r="H22">
            <v>3.0972733486941399E-2</v>
          </cell>
          <cell r="I22">
            <v>3.56404464688483E-4</v>
          </cell>
          <cell r="J22">
            <v>2.92245268567255E-5</v>
          </cell>
          <cell r="K22">
            <v>2.49531686814991E-4</v>
          </cell>
          <cell r="L22">
            <v>1.1516213804299799E-2</v>
          </cell>
          <cell r="M22">
            <v>2.9516117950533299E-5</v>
          </cell>
          <cell r="N22">
            <v>1.94865385641696E-3</v>
          </cell>
          <cell r="O22">
            <v>5.1827943793539E-3</v>
          </cell>
          <cell r="P22">
            <v>2.6884170431786699E-2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3.0004826877268104E-2</v>
          </cell>
          <cell r="F23">
            <v>2.2193305692410077E-2</v>
          </cell>
          <cell r="G23">
            <v>1.4494624580553242E-2</v>
          </cell>
          <cell r="H23">
            <v>3.5381958386401693E-2</v>
          </cell>
          <cell r="I23">
            <v>3.1340806330722629E-2</v>
          </cell>
          <cell r="J23">
            <v>3.1365843455253298E-2</v>
          </cell>
          <cell r="K23">
            <v>2.1784019046823661E-2</v>
          </cell>
          <cell r="L23">
            <v>1.2143991258104579E-2</v>
          </cell>
          <cell r="M23">
            <v>1.1918238647957342E-2</v>
          </cell>
          <cell r="N23">
            <v>1.3732210481234146E-2</v>
          </cell>
          <cell r="O23">
            <v>1.866648783492655E-2</v>
          </cell>
          <cell r="P23">
            <v>3.4032489534462453E-2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6.7990984503128455</v>
          </cell>
          <cell r="F24">
            <v>1.6109450998211671E-3</v>
          </cell>
          <cell r="G24">
            <v>1.3321605093637239E-3</v>
          </cell>
          <cell r="H24">
            <v>6.10733695560301E-4</v>
          </cell>
          <cell r="I24">
            <v>9.0019943390569237E-4</v>
          </cell>
          <cell r="J24">
            <v>9.9809688681989765E-4</v>
          </cell>
          <cell r="K24">
            <v>1.0565092737165013E-3</v>
          </cell>
          <cell r="L24">
            <v>1.1089021263358653E-3</v>
          </cell>
          <cell r="M24">
            <v>9.9396401585263535E-4</v>
          </cell>
          <cell r="N24">
            <v>1.0550337034352043E-3</v>
          </cell>
          <cell r="O24">
            <v>9.9305007912551765E-4</v>
          </cell>
          <cell r="P24">
            <v>1.7951341823897258E-3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6.7990984503128455</v>
          </cell>
          <cell r="F25">
            <v>1.6109450998211671E-3</v>
          </cell>
          <cell r="G25">
            <v>1.3321605093637239E-3</v>
          </cell>
          <cell r="H25">
            <v>6.10733695560301E-4</v>
          </cell>
          <cell r="I25">
            <v>9.0019943390569237E-4</v>
          </cell>
          <cell r="J25">
            <v>9.9809688681989765E-4</v>
          </cell>
          <cell r="K25">
            <v>1.0565092737165013E-3</v>
          </cell>
          <cell r="L25">
            <v>1.1089021263358653E-3</v>
          </cell>
          <cell r="M25">
            <v>9.9396401585263535E-4</v>
          </cell>
          <cell r="N25">
            <v>1.0550337034352043E-3</v>
          </cell>
          <cell r="O25">
            <v>9.9305007912551765E-4</v>
          </cell>
          <cell r="P25">
            <v>1.7951341823897258E-3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1.3319484482952299E-5</v>
          </cell>
          <cell r="F26">
            <v>1.01175652570648E-5</v>
          </cell>
          <cell r="G26">
            <v>1.0968979778153601E-5</v>
          </cell>
          <cell r="H26">
            <v>1.14281303520616E-5</v>
          </cell>
          <cell r="I26">
            <v>1.8388453307300799E-5</v>
          </cell>
          <cell r="J26">
            <v>1.88072311969702E-5</v>
          </cell>
          <cell r="K26">
            <v>1.89643173602013E-5</v>
          </cell>
          <cell r="L26">
            <v>5.8643834571387998E-5</v>
          </cell>
          <cell r="M26">
            <v>3.2429083704517199E-5</v>
          </cell>
          <cell r="N26">
            <v>1.42683406528291E-3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1.4641398615211745</v>
          </cell>
          <cell r="F27">
            <v>1.909161244669999E-3</v>
          </cell>
          <cell r="G27">
            <v>1.8829429796600738E-3</v>
          </cell>
          <cell r="H27">
            <v>1.8739048185412166E-3</v>
          </cell>
          <cell r="I27">
            <v>1.886585168035193E-3</v>
          </cell>
          <cell r="J27">
            <v>1.8840246468401212E-3</v>
          </cell>
          <cell r="K27">
            <v>1.8923789124269952E-3</v>
          </cell>
          <cell r="L27">
            <v>1.8922476012246392E-3</v>
          </cell>
          <cell r="M27">
            <v>1.8980442828577804E-3</v>
          </cell>
          <cell r="N27">
            <v>1.9561118726714177E-3</v>
          </cell>
          <cell r="O27">
            <v>1.9665404392306129E-3</v>
          </cell>
          <cell r="P27">
            <v>3.3814884853635707E-3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3.5279261794491567E-3</v>
          </cell>
          <cell r="F28">
            <v>3.5068343768988358E-3</v>
          </cell>
          <cell r="G28">
            <v>3.4969565814364006E-3</v>
          </cell>
          <cell r="H28">
            <v>6.3641427464653136E-2</v>
          </cell>
          <cell r="I28">
            <v>7.3000651937492472E-2</v>
          </cell>
          <cell r="J28">
            <v>7.9856328730529044E-2</v>
          </cell>
          <cell r="K28">
            <v>8.4673284970631021E-2</v>
          </cell>
          <cell r="L28">
            <v>9.134328198169829E-2</v>
          </cell>
          <cell r="M28">
            <v>9.3565035730654139E-2</v>
          </cell>
          <cell r="N28">
            <v>9.8929844521891255E-2</v>
          </cell>
          <cell r="O28">
            <v>0.1019204551694947</v>
          </cell>
          <cell r="P28">
            <v>0.1111174938335155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3.5279261794491528E-3</v>
          </cell>
          <cell r="F29">
            <v>3.5068343768988319E-3</v>
          </cell>
          <cell r="G29">
            <v>3.4969565814363963E-3</v>
          </cell>
          <cell r="H29">
            <v>6.364142746465308E-2</v>
          </cell>
          <cell r="I29">
            <v>7.3000651937492403E-2</v>
          </cell>
          <cell r="J29">
            <v>7.9856328730528947E-2</v>
          </cell>
          <cell r="K29">
            <v>8.4673284970630938E-2</v>
          </cell>
          <cell r="L29">
            <v>9.1343281981698166E-2</v>
          </cell>
          <cell r="M29">
            <v>9.3565035730654028E-2</v>
          </cell>
          <cell r="N29">
            <v>9.8929844521891186E-2</v>
          </cell>
          <cell r="O29">
            <v>0.10192045516949462</v>
          </cell>
          <cell r="P29">
            <v>0.11111749383351542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3.9027276480213501E-3</v>
          </cell>
          <cell r="F30">
            <v>3.8796590284598236E-3</v>
          </cell>
          <cell r="G30">
            <v>3.8676132490408897E-3</v>
          </cell>
          <cell r="H30">
            <v>7.0379351761506059E-2</v>
          </cell>
          <cell r="I30">
            <v>8.0729474080803471E-2</v>
          </cell>
          <cell r="J30">
            <v>8.8310649695156632E-2</v>
          </cell>
          <cell r="K30">
            <v>9.3637587025383315E-2</v>
          </cell>
          <cell r="L30">
            <v>0.10101487717477933</v>
          </cell>
          <cell r="M30">
            <v>0.10347076142836703</v>
          </cell>
          <cell r="N30">
            <v>0.10940656853047509</v>
          </cell>
          <cell r="O30">
            <v>0.1127119820232507</v>
          </cell>
          <cell r="P30">
            <v>0.12288841570349576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3.9027276480213501E-3</v>
          </cell>
          <cell r="F31">
            <v>3.8796590284598236E-3</v>
          </cell>
          <cell r="G31">
            <v>3.8676132490408897E-3</v>
          </cell>
          <cell r="H31">
            <v>7.0379351761506059E-2</v>
          </cell>
          <cell r="I31">
            <v>8.0729474080803471E-2</v>
          </cell>
          <cell r="J31">
            <v>8.8310649695156632E-2</v>
          </cell>
          <cell r="K31">
            <v>9.3637587025383315E-2</v>
          </cell>
          <cell r="L31">
            <v>0.10101487717477933</v>
          </cell>
          <cell r="M31">
            <v>0.10347076142836703</v>
          </cell>
          <cell r="N31">
            <v>0.10940656853047509</v>
          </cell>
          <cell r="O31">
            <v>0.1127119820232507</v>
          </cell>
          <cell r="P31">
            <v>0.12288841570349576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1.4349881083129601E-3</v>
          </cell>
          <cell r="F32">
            <v>2.3240821193356401E-6</v>
          </cell>
          <cell r="G32">
            <v>6.4621317415854304E-6</v>
          </cell>
          <cell r="H32">
            <v>2.5514917421746702E-2</v>
          </cell>
          <cell r="I32">
            <v>4.3974957842522503E-3</v>
          </cell>
          <cell r="J32">
            <v>2.2965501550206199E-2</v>
          </cell>
          <cell r="K32">
            <v>9.4606188230934394E-3</v>
          </cell>
          <cell r="L32">
            <v>2.01082430656759E-2</v>
          </cell>
          <cell r="M32">
            <v>1.3967926289880399E-2</v>
          </cell>
          <cell r="N32">
            <v>1.6250929355215198E-2</v>
          </cell>
          <cell r="O32">
            <v>2.3025582389678102E-2</v>
          </cell>
          <cell r="P32">
            <v>1.15120362761985E-2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1.4372451957654156E-3</v>
          </cell>
          <cell r="F33">
            <v>1.4385633989784984E-3</v>
          </cell>
          <cell r="G33">
            <v>1.4428225282293893E-3</v>
          </cell>
          <cell r="H33">
            <v>2.6569479199207453E-2</v>
          </cell>
          <cell r="I33">
            <v>2.9914467369457697E-2</v>
          </cell>
          <cell r="J33">
            <v>3.2719615991589637E-2</v>
          </cell>
          <cell r="K33">
            <v>3.4704551981593938E-2</v>
          </cell>
          <cell r="L33">
            <v>3.7410170737620277E-2</v>
          </cell>
          <cell r="M33">
            <v>3.8329368444576697E-2</v>
          </cell>
          <cell r="N33">
            <v>4.0516995156979457E-2</v>
          </cell>
          <cell r="O33">
            <v>4.1747231038914846E-2</v>
          </cell>
          <cell r="P33">
            <v>4.5498600519167903E-2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5.7661655452071514E-5</v>
          </cell>
          <cell r="F34">
            <v>2.0941709500256529E-4</v>
          </cell>
          <cell r="G34">
            <v>4.7829231858226004E-2</v>
          </cell>
          <cell r="H34">
            <v>2.0158717771760979</v>
          </cell>
          <cell r="I34">
            <v>4.9369782780683762</v>
          </cell>
          <cell r="J34">
            <v>4.5618440209697368</v>
          </cell>
          <cell r="K34">
            <v>3.9445300733068849</v>
          </cell>
          <cell r="L34">
            <v>1.3359029993762708</v>
          </cell>
          <cell r="M34">
            <v>0.95387897160699431</v>
          </cell>
          <cell r="N34">
            <v>1.3395507711808328</v>
          </cell>
          <cell r="O34">
            <v>1.1477253048603393</v>
          </cell>
          <cell r="P34">
            <v>1.5970599466553808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5.7661655452071426E-5</v>
          </cell>
          <cell r="F35">
            <v>2.0924606373718595E-4</v>
          </cell>
          <cell r="G35">
            <v>4.7768225184937424E-2</v>
          </cell>
          <cell r="H35">
            <v>2.0158717771761006</v>
          </cell>
          <cell r="I35">
            <v>4.9314927466483054</v>
          </cell>
          <cell r="J35">
            <v>4.5618440209697431</v>
          </cell>
          <cell r="K35">
            <v>3.9406779931571787</v>
          </cell>
          <cell r="L35">
            <v>1.3359029993762712</v>
          </cell>
          <cell r="M35">
            <v>0.95387897160699431</v>
          </cell>
          <cell r="N35">
            <v>1.339550771180833</v>
          </cell>
          <cell r="O35">
            <v>1.1477253048603395</v>
          </cell>
          <cell r="P35">
            <v>1.5970599466553812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8.6841827833602562E-5</v>
          </cell>
          <cell r="F36">
            <v>2.5262311503975235E-4</v>
          </cell>
          <cell r="G36">
            <v>5.6943685430637964E-2</v>
          </cell>
          <cell r="H36">
            <v>2.3170950730077862</v>
          </cell>
          <cell r="I36">
            <v>5.4855329031429987</v>
          </cell>
          <cell r="J36">
            <v>4.9052114260478152</v>
          </cell>
          <cell r="K36">
            <v>4.1088903541926021</v>
          </cell>
          <cell r="L36">
            <v>1.34940529072202</v>
          </cell>
          <cell r="M36">
            <v>0.96351860313264925</v>
          </cell>
          <cell r="N36">
            <v>1.3530903206694782</v>
          </cell>
          <cell r="O36">
            <v>1.1593243396343769</v>
          </cell>
          <cell r="P36">
            <v>1.6132037298466806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8.6841827833602562E-5</v>
          </cell>
          <cell r="F37">
            <v>2.5262311503975235E-4</v>
          </cell>
          <cell r="G37">
            <v>5.6943685430637964E-2</v>
          </cell>
          <cell r="H37">
            <v>2.3170950730077862</v>
          </cell>
          <cell r="I37">
            <v>5.4855329031429987</v>
          </cell>
          <cell r="J37">
            <v>4.9052114260478152</v>
          </cell>
          <cell r="K37">
            <v>4.1088903541926021</v>
          </cell>
          <cell r="L37">
            <v>1.34940529072202</v>
          </cell>
          <cell r="M37">
            <v>0.96351860313264925</v>
          </cell>
          <cell r="N37">
            <v>1.3530903206694782</v>
          </cell>
          <cell r="O37">
            <v>1.1593243396343769</v>
          </cell>
          <cell r="P37">
            <v>1.6132037298466806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9.5019634200898592E-3</v>
          </cell>
          <cell r="F38">
            <v>1.2882315605395299E-4</v>
          </cell>
          <cell r="G38">
            <v>2.5651722212898299E-3</v>
          </cell>
          <cell r="H38">
            <v>0.114353528756189</v>
          </cell>
          <cell r="I38">
            <v>0.18939426684892999</v>
          </cell>
          <cell r="J38">
            <v>2.3281435079962501E-3</v>
          </cell>
          <cell r="K38">
            <v>5.3938140026752499E-2</v>
          </cell>
          <cell r="L38">
            <v>6.9760332719720597E-2</v>
          </cell>
          <cell r="M38">
            <v>6.3616380846321305E-2</v>
          </cell>
          <cell r="N38">
            <v>5.31675056895402E-2</v>
          </cell>
          <cell r="O38">
            <v>7.90724308285565E-2</v>
          </cell>
          <cell r="P38">
            <v>6.7618295561551106E-2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9.5019634200898592E-3</v>
          </cell>
          <cell r="F39">
            <v>9.6181869545195631E-3</v>
          </cell>
          <cell r="G39">
            <v>1.2152851371904656E-2</v>
          </cell>
          <cell r="H39">
            <v>0.12643137468817564</v>
          </cell>
          <cell r="I39">
            <v>0.30870339097882449</v>
          </cell>
          <cell r="J39">
            <v>0.2847345347667834</v>
          </cell>
          <cell r="K39">
            <v>0.24558858707080536</v>
          </cell>
          <cell r="L39">
            <v>0.12593648157055179</v>
          </cell>
          <cell r="M39">
            <v>0.18027967559541949</v>
          </cell>
          <cell r="N39">
            <v>0.18641819692359266</v>
          </cell>
          <cell r="O39">
            <v>0.18784752495711754</v>
          </cell>
          <cell r="P39">
            <v>0.1997324738379129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3.8214394421960634E-3</v>
          </cell>
          <cell r="H40">
            <v>1.4039752289436421E-3</v>
          </cell>
          <cell r="I40">
            <v>2.8129784832305531E-3</v>
          </cell>
          <cell r="J40">
            <v>2.712524840603997E-3</v>
          </cell>
          <cell r="K40">
            <v>2.7838841943507156E-3</v>
          </cell>
          <cell r="L40">
            <v>7.3920569970179198E-3</v>
          </cell>
          <cell r="M40">
            <v>3.9786088668605892E-3</v>
          </cell>
          <cell r="N40">
            <v>8.221307417282964E-3</v>
          </cell>
          <cell r="O40">
            <v>6.9267058237131758E-3</v>
          </cell>
          <cell r="P40">
            <v>1.5017663966724774E-2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1.0632275141113368E-3</v>
          </cell>
          <cell r="H41">
            <v>3.6490940178291592E-4</v>
          </cell>
          <cell r="I41">
            <v>7.1299852128018282E-4</v>
          </cell>
          <cell r="J41">
            <v>6.8149661448478789E-4</v>
          </cell>
          <cell r="K41">
            <v>7.0775063460264522E-4</v>
          </cell>
          <cell r="L41">
            <v>1.9585379975314327E-3</v>
          </cell>
          <cell r="M41">
            <v>1.0649682149610077E-3</v>
          </cell>
          <cell r="N41">
            <v>2.2258234612498044E-3</v>
          </cell>
          <cell r="O41">
            <v>1.826419157244988E-3</v>
          </cell>
          <cell r="P41">
            <v>4.1080261862544388E-3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4.3749455526585101E-4</v>
          </cell>
          <cell r="H42">
            <v>1.6616567215890619E-4</v>
          </cell>
          <cell r="I42">
            <v>3.327333470710564E-4</v>
          </cell>
          <cell r="J42">
            <v>3.1513309925482533E-4</v>
          </cell>
          <cell r="K42">
            <v>3.0661070919728989E-4</v>
          </cell>
          <cell r="L42">
            <v>7.8196573684157454E-4</v>
          </cell>
          <cell r="M42">
            <v>4.0110428441423538E-4</v>
          </cell>
          <cell r="N42">
            <v>8.3448837980794517E-4</v>
          </cell>
          <cell r="O42">
            <v>7.0873210483265341E-4</v>
          </cell>
          <cell r="P42">
            <v>1.5166760340323271E-3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3.1409601506613116E-4</v>
          </cell>
          <cell r="H43">
            <v>1.421846864638073E-4</v>
          </cell>
          <cell r="I43">
            <v>2.6364675778345678E-4</v>
          </cell>
          <cell r="J43">
            <v>2.5449709392860839E-4</v>
          </cell>
          <cell r="K43">
            <v>2.503674388658326E-4</v>
          </cell>
          <cell r="L43">
            <v>5.481828964499654E-4</v>
          </cell>
          <cell r="M43">
            <v>3.2182535775778626E-4</v>
          </cell>
          <cell r="N43">
            <v>5.9213806566343603E-4</v>
          </cell>
          <cell r="O43">
            <v>5.290145530139266E-4</v>
          </cell>
          <cell r="P43">
            <v>9.735166919385941E-4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4.4364799362239251E-4</v>
          </cell>
          <cell r="H44">
            <v>1.6759624277622694E-4</v>
          </cell>
          <cell r="I44">
            <v>3.3676393169269995E-4</v>
          </cell>
          <cell r="J44">
            <v>3.2039638648520313E-4</v>
          </cell>
          <cell r="K44">
            <v>3.099180065496469E-4</v>
          </cell>
          <cell r="L44">
            <v>8.1392987856297066E-4</v>
          </cell>
          <cell r="M44">
            <v>4.167992193363133E-4</v>
          </cell>
          <cell r="N44">
            <v>8.7427081306997725E-4</v>
          </cell>
          <cell r="O44">
            <v>7.4471773268803177E-4</v>
          </cell>
          <cell r="P44">
            <v>1.6276443650645748E-3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5.9022418049648612E-4</v>
          </cell>
          <cell r="H45">
            <v>2.0569122658483909E-4</v>
          </cell>
          <cell r="I45">
            <v>4.3084530281476438E-4</v>
          </cell>
          <cell r="J45">
            <v>4.3687017485181798E-4</v>
          </cell>
          <cell r="K45">
            <v>4.7307192415493567E-4</v>
          </cell>
          <cell r="L45">
            <v>1.326149445459964E-3</v>
          </cell>
          <cell r="M45">
            <v>7.1842841072200655E-4</v>
          </cell>
          <cell r="N45">
            <v>1.4914625713149784E-3</v>
          </cell>
          <cell r="O45">
            <v>1.2614560238430608E-3</v>
          </cell>
          <cell r="P45">
            <v>2.6370485919651999E-3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5.3535564242466929E-4</v>
          </cell>
          <cell r="H46">
            <v>1.9128272534868092E-4</v>
          </cell>
          <cell r="I46">
            <v>4.0313728630576379E-4</v>
          </cell>
          <cell r="J46">
            <v>3.8897108496177248E-4</v>
          </cell>
          <cell r="K46">
            <v>4.2947953233744493E-4</v>
          </cell>
          <cell r="L46">
            <v>1.1807580240030702E-3</v>
          </cell>
          <cell r="M46">
            <v>6.5424080946558825E-4</v>
          </cell>
          <cell r="N46">
            <v>1.3685385797276518E-3</v>
          </cell>
          <cell r="O46">
            <v>1.1471075886066693E-3</v>
          </cell>
          <cell r="P46">
            <v>2.638612546168029E-3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4.3739354120919595E-4</v>
          </cell>
          <cell r="H47">
            <v>1.6614527382826578E-4</v>
          </cell>
          <cell r="I47">
            <v>3.3285333628263019E-4</v>
          </cell>
          <cell r="J47">
            <v>3.1516038663698348E-4</v>
          </cell>
          <cell r="K47">
            <v>3.066859486429183E-4</v>
          </cell>
          <cell r="L47">
            <v>7.82533018168947E-4</v>
          </cell>
          <cell r="M47">
            <v>4.0124257020365063E-4</v>
          </cell>
          <cell r="N47">
            <v>8.345855464491703E-4</v>
          </cell>
          <cell r="O47">
            <v>7.0925866348384669E-4</v>
          </cell>
          <cell r="P47">
            <v>1.5161395513016099E-3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3.4107148257835761E-3</v>
          </cell>
          <cell r="K48">
            <v>3.2260925059843762E-3</v>
          </cell>
          <cell r="L48">
            <v>8.0979595984448927E-3</v>
          </cell>
          <cell r="M48">
            <v>7.9361530861041113E-3</v>
          </cell>
          <cell r="N48">
            <v>6.5300797460123003E-2</v>
          </cell>
          <cell r="O48">
            <v>0.12645529253712812</v>
          </cell>
          <cell r="P48">
            <v>0.14278402635004084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3.4451664906904851E-3</v>
          </cell>
          <cell r="K49">
            <v>3.2586792989741167E-3</v>
          </cell>
          <cell r="L49">
            <v>8.1797571701463616E-3</v>
          </cell>
          <cell r="M49">
            <v>8.0163162485900087E-3</v>
          </cell>
          <cell r="N49">
            <v>6.5960401474871741E-2</v>
          </cell>
          <cell r="O49">
            <v>0.12773261872437197</v>
          </cell>
          <cell r="P49">
            <v>0.14422628924246553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2.8726981635698298E-6</v>
          </cell>
          <cell r="I50">
            <v>7.0497195635729199E-6</v>
          </cell>
          <cell r="J50">
            <v>1.7869386010588E-3</v>
          </cell>
          <cell r="K50">
            <v>1.4170312458948101E-4</v>
          </cell>
          <cell r="L50">
            <v>1.52038593392047E-3</v>
          </cell>
          <cell r="M50">
            <v>3.37463330329291E-5</v>
          </cell>
          <cell r="N50">
            <v>6.4717918125475902E-3</v>
          </cell>
          <cell r="O50">
            <v>5.9808965998166099E-3</v>
          </cell>
          <cell r="P50">
            <v>3.9542566958740803E-3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2.8726981635698298E-6</v>
          </cell>
          <cell r="I51">
            <v>9.9224177271427603E-6</v>
          </cell>
          <cell r="J51">
            <v>1.7968610187859399E-3</v>
          </cell>
          <cell r="K51">
            <v>1.9385641433754201E-3</v>
          </cell>
          <cell r="L51">
            <v>3.4589500772958998E-3</v>
          </cell>
          <cell r="M51">
            <v>3.4926964103288299E-3</v>
          </cell>
          <cell r="N51">
            <v>9.9644882228764192E-3</v>
          </cell>
          <cell r="O51">
            <v>1.5944474138047001E-2</v>
          </cell>
          <cell r="P51">
            <v>1.9896768820403501E-2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3.5173070828347737E-3</v>
          </cell>
          <cell r="F52">
            <v>3.4969599415826014E-3</v>
          </cell>
          <cell r="G52">
            <v>3.489799616755817E-3</v>
          </cell>
          <cell r="H52">
            <v>5.6811177819845952E-2</v>
          </cell>
          <cell r="I52">
            <v>6.7715956134005162E-2</v>
          </cell>
          <cell r="J52">
            <v>7.1861474918235219E-2</v>
          </cell>
          <cell r="K52">
            <v>7.7320774660667696E-2</v>
          </cell>
          <cell r="L52">
            <v>8.9078255235202533E-2</v>
          </cell>
          <cell r="M52">
            <v>9.381542159676963E-2</v>
          </cell>
          <cell r="N52">
            <v>0.10162932997105593</v>
          </cell>
          <cell r="O52">
            <v>0.11476725363945484</v>
          </cell>
          <cell r="P52">
            <v>0.12313732034798354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3.5173070828347702E-3</v>
          </cell>
          <cell r="F53">
            <v>3.4969599415825975E-3</v>
          </cell>
          <cell r="G53">
            <v>3.4897996167558122E-3</v>
          </cell>
          <cell r="H53">
            <v>5.6811177819845904E-2</v>
          </cell>
          <cell r="I53">
            <v>6.7715956134005106E-2</v>
          </cell>
          <cell r="J53">
            <v>7.1861474918235149E-2</v>
          </cell>
          <cell r="K53">
            <v>7.7320774660667627E-2</v>
          </cell>
          <cell r="L53">
            <v>8.9078255235202436E-2</v>
          </cell>
          <cell r="M53">
            <v>9.381542159676956E-2</v>
          </cell>
          <cell r="N53">
            <v>0.10162932997105585</v>
          </cell>
          <cell r="O53">
            <v>0.11476725363945474</v>
          </cell>
          <cell r="P53">
            <v>0.12313732034798343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3.8909843629063093E-3</v>
          </cell>
          <cell r="F54">
            <v>3.8687298552377652E-3</v>
          </cell>
          <cell r="G54">
            <v>3.8600582729961964E-3</v>
          </cell>
          <cell r="H54">
            <v>6.2826072892911353E-2</v>
          </cell>
          <cell r="I54">
            <v>7.4885318559396175E-2</v>
          </cell>
          <cell r="J54">
            <v>7.9469424226296478E-2</v>
          </cell>
          <cell r="K54">
            <v>8.5506706675827618E-2</v>
          </cell>
          <cell r="L54">
            <v>9.8510064418105892E-2</v>
          </cell>
          <cell r="M54">
            <v>0.10374765983518408</v>
          </cell>
          <cell r="N54">
            <v>0.11239181168109404</v>
          </cell>
          <cell r="O54">
            <v>0.1269185214270338</v>
          </cell>
          <cell r="P54">
            <v>0.13618039980135757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3.8909843629063093E-3</v>
          </cell>
          <cell r="F55">
            <v>3.8687298552377652E-3</v>
          </cell>
          <cell r="G55">
            <v>3.8600582729961964E-3</v>
          </cell>
          <cell r="H55">
            <v>6.2826072892911353E-2</v>
          </cell>
          <cell r="I55">
            <v>7.4885318559396175E-2</v>
          </cell>
          <cell r="J55">
            <v>7.9469424226296478E-2</v>
          </cell>
          <cell r="K55">
            <v>8.5506706675827618E-2</v>
          </cell>
          <cell r="L55">
            <v>9.8510064418105892E-2</v>
          </cell>
          <cell r="M55">
            <v>0.10374765983518408</v>
          </cell>
          <cell r="N55">
            <v>0.11239181168109404</v>
          </cell>
          <cell r="O55">
            <v>0.1269185214270338</v>
          </cell>
          <cell r="P55">
            <v>0.13618039980135757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1.43126208517597E-3</v>
          </cell>
          <cell r="F56">
            <v>2.32256840907411E-6</v>
          </cell>
          <cell r="G56">
            <v>6.4668235626728103E-6</v>
          </cell>
          <cell r="H56">
            <v>2.4084773523070702E-2</v>
          </cell>
          <cell r="I56">
            <v>3.6664721109382101E-3</v>
          </cell>
          <cell r="J56">
            <v>2.0726489769751999E-2</v>
          </cell>
          <cell r="K56">
            <v>9.0729016007943895E-3</v>
          </cell>
          <cell r="L56">
            <v>2.0334957444986899E-2</v>
          </cell>
          <cell r="M56">
            <v>1.40210225008269E-2</v>
          </cell>
          <cell r="N56">
            <v>1.71871659803901E-2</v>
          </cell>
          <cell r="O56">
            <v>2.7343164758750701E-2</v>
          </cell>
          <cell r="P56">
            <v>1.14860089708658E-2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1.4332642793262746E-3</v>
          </cell>
          <cell r="F57">
            <v>1.4345892938571123E-3</v>
          </cell>
          <cell r="G57">
            <v>1.438870962831403E-3</v>
          </cell>
          <cell r="H57">
            <v>2.5136624237835935E-2</v>
          </cell>
          <cell r="I57">
            <v>2.7753301071683906E-2</v>
          </cell>
          <cell r="J57">
            <v>2.9449249386654983E-2</v>
          </cell>
          <cell r="K57">
            <v>3.1698779930998754E-2</v>
          </cell>
          <cell r="L57">
            <v>3.6484327233312387E-2</v>
          </cell>
          <cell r="M57">
            <v>3.8434781259233955E-2</v>
          </cell>
          <cell r="N57">
            <v>4.162248362971626E-2</v>
          </cell>
          <cell r="O57">
            <v>4.7010452121798968E-2</v>
          </cell>
          <cell r="P57">
            <v>5.0421985837603739E-2</v>
          </cell>
        </row>
        <row r="58">
          <cell r="B58" t="str">
            <v>D-RES_LTH</v>
          </cell>
          <cell r="C58" t="str">
            <v>VAR_fout</v>
          </cell>
          <cell r="D58" t="str">
            <v>RHNS_LTH_DH</v>
          </cell>
          <cell r="F58">
            <v>5.4457428874608728E-2</v>
          </cell>
          <cell r="G58">
            <v>7.2340464302425023E-2</v>
          </cell>
          <cell r="H58">
            <v>0.11201375699083264</v>
          </cell>
          <cell r="I58">
            <v>0.17395464003425046</v>
          </cell>
          <cell r="J58">
            <v>0.24327142717430775</v>
          </cell>
          <cell r="K58">
            <v>0.32843715465336948</v>
          </cell>
          <cell r="L58">
            <v>0.42415295255436297</v>
          </cell>
          <cell r="M58">
            <v>0.44585655558771564</v>
          </cell>
          <cell r="N58">
            <v>0.46865102621251553</v>
          </cell>
          <cell r="O58">
            <v>0.49261178300773106</v>
          </cell>
          <cell r="P58">
            <v>0.51783444075064156</v>
          </cell>
        </row>
        <row r="59">
          <cell r="B59" t="str">
            <v>D-RES_LTH</v>
          </cell>
          <cell r="C59" t="str">
            <v>VAR_fout</v>
          </cell>
          <cell r="D59" t="str">
            <v>RHEM_LTH_DH</v>
          </cell>
          <cell r="E59">
            <v>2.0648041927388112</v>
          </cell>
          <cell r="F59">
            <v>3.8269964479575278</v>
          </cell>
          <cell r="G59">
            <v>4.2200489639914256</v>
          </cell>
          <cell r="H59">
            <v>3.7988892759221802</v>
          </cell>
          <cell r="I59">
            <v>3.1251905839802401</v>
          </cell>
          <cell r="J59">
            <v>3.9468443688440193</v>
          </cell>
          <cell r="K59">
            <v>3.8419466208968513</v>
          </cell>
          <cell r="L59">
            <v>3.7095271054989478</v>
          </cell>
          <cell r="M59">
            <v>3.5395935658350277</v>
          </cell>
          <cell r="N59">
            <v>3.1446669272383674</v>
          </cell>
          <cell r="O59">
            <v>3.2514510206232905</v>
          </cell>
          <cell r="P59">
            <v>2.5935893193591983</v>
          </cell>
        </row>
        <row r="60">
          <cell r="B60" t="str">
            <v>D-RES_LTH</v>
          </cell>
          <cell r="C60" t="str">
            <v>VAR_fout</v>
          </cell>
          <cell r="D60" t="str">
            <v>RHES_LTH_DH</v>
          </cell>
          <cell r="E60">
            <v>1.8825198191540753</v>
          </cell>
          <cell r="F60">
            <v>3.5391892655020238</v>
          </cell>
          <cell r="G60">
            <v>3.5390426907801853</v>
          </cell>
          <cell r="H60">
            <v>2.6693158930750771</v>
          </cell>
          <cell r="I60">
            <v>3.3079404763128788</v>
          </cell>
          <cell r="J60">
            <v>3.1418433123591414</v>
          </cell>
          <cell r="K60">
            <v>2.3761951879056715</v>
          </cell>
          <cell r="L60">
            <v>2.7769154350973726</v>
          </cell>
          <cell r="M60">
            <v>2.5907934713739946</v>
          </cell>
          <cell r="N60">
            <v>2.3892487926672707</v>
          </cell>
          <cell r="O60">
            <v>2.3501025870365782</v>
          </cell>
          <cell r="P60">
            <v>1.9598388421091506</v>
          </cell>
        </row>
        <row r="61">
          <cell r="B61" t="str">
            <v>D-RES_LTH</v>
          </cell>
          <cell r="C61" t="str">
            <v>VAR_fout</v>
          </cell>
          <cell r="D61" t="str">
            <v>RHSA_LTH</v>
          </cell>
          <cell r="E61">
            <v>4.3926913180604963</v>
          </cell>
          <cell r="F61">
            <v>1.8345227900363705</v>
          </cell>
          <cell r="G61">
            <v>1.8345237111906809</v>
          </cell>
          <cell r="H61">
            <v>1.834523641311165</v>
          </cell>
          <cell r="I61">
            <v>1.8345250557108508</v>
          </cell>
          <cell r="J61">
            <v>1.8345279847770748</v>
          </cell>
          <cell r="K61">
            <v>1.8345322151967307</v>
          </cell>
          <cell r="L61">
            <v>1.8345385634594749</v>
          </cell>
          <cell r="M61">
            <v>1.8345471360873609</v>
          </cell>
          <cell r="N61">
            <v>1.8345611959645105</v>
          </cell>
          <cell r="O61">
            <v>1.8345836524429802</v>
          </cell>
          <cell r="P61">
            <v>1.8346502123586694</v>
          </cell>
        </row>
        <row r="62">
          <cell r="B62" t="str">
            <v>D-RES_LTH</v>
          </cell>
          <cell r="C62" t="str">
            <v>VAR_fout</v>
          </cell>
          <cell r="D62" t="str">
            <v>RHNM_LTH_DH</v>
          </cell>
          <cell r="F62">
            <v>0.35008606794602015</v>
          </cell>
          <cell r="G62">
            <v>0.38255260714169559</v>
          </cell>
          <cell r="H62">
            <v>0.44348239878733953</v>
          </cell>
          <cell r="I62">
            <v>0.51411957508540029</v>
          </cell>
          <cell r="J62">
            <v>0.59600881688950247</v>
          </cell>
          <cell r="K62">
            <v>0.69094432320088106</v>
          </cell>
          <cell r="L62">
            <v>0.80100434614975879</v>
          </cell>
          <cell r="M62">
            <v>0.92859757548251487</v>
          </cell>
          <cell r="N62">
            <v>1.0765245395650378</v>
          </cell>
          <cell r="O62">
            <v>1.2480101195014577</v>
          </cell>
          <cell r="P62">
            <v>1.4468490521119939</v>
          </cell>
        </row>
        <row r="63">
          <cell r="B63" t="str">
            <v>D-RES_LTH</v>
          </cell>
          <cell r="C63" t="str">
            <v>VAR_fin</v>
          </cell>
          <cell r="D63" t="str">
            <v>LTH</v>
          </cell>
          <cell r="E63">
            <v>9.2187449945236857</v>
          </cell>
          <cell r="F63">
            <v>10.617290891664576</v>
          </cell>
          <cell r="G63">
            <v>11.082569644739962</v>
          </cell>
          <cell r="H63">
            <v>9.7337500841416791</v>
          </cell>
          <cell r="I63">
            <v>9.8047161354228596</v>
          </cell>
          <cell r="J63">
            <v>10.648814981288215</v>
          </cell>
          <cell r="K63">
            <v>9.8595783162538559</v>
          </cell>
          <cell r="L63">
            <v>10.337091937156613</v>
          </cell>
          <cell r="M63">
            <v>10.113211380963362</v>
          </cell>
          <cell r="N63">
            <v>9.6522008493001952</v>
          </cell>
          <cell r="O63">
            <v>9.9371074613415846</v>
          </cell>
          <cell r="P63">
            <v>9.0448371584664979</v>
          </cell>
        </row>
        <row r="64">
          <cell r="B64" t="str">
            <v>D-RES_LTH</v>
          </cell>
          <cell r="C64" t="str">
            <v>VAR_ncap</v>
          </cell>
          <cell r="D64" t="str">
            <v>-</v>
          </cell>
          <cell r="E64">
            <v>0.62767774434743895</v>
          </cell>
          <cell r="F64">
            <v>3.3245679745637503E-2</v>
          </cell>
          <cell r="G64">
            <v>2.6603087344767001E-3</v>
          </cell>
          <cell r="H64">
            <v>6.4474073284671203E-3</v>
          </cell>
          <cell r="I64">
            <v>1.14932214641092E-2</v>
          </cell>
          <cell r="J64">
            <v>1.1979736129075399E-2</v>
          </cell>
          <cell r="K64">
            <v>1.3675123229071801E-2</v>
          </cell>
          <cell r="L64">
            <v>1.49314034318572E-2</v>
          </cell>
          <cell r="M64">
            <v>1.1701709636603099E-2</v>
          </cell>
          <cell r="N64">
            <v>1.51334117887736E-2</v>
          </cell>
          <cell r="O64">
            <v>1.1085245433791399E-2</v>
          </cell>
          <cell r="P64">
            <v>1.7049340446559501E-2</v>
          </cell>
        </row>
        <row r="65">
          <cell r="B65" t="str">
            <v>D-RES_LTH</v>
          </cell>
          <cell r="C65" t="str">
            <v>VAR_cap</v>
          </cell>
          <cell r="D65" t="str">
            <v>-</v>
          </cell>
          <cell r="E65">
            <v>0.62767774434743895</v>
          </cell>
          <cell r="F65">
            <v>0.66092342409307703</v>
          </cell>
          <cell r="G65">
            <v>0.66358373282755301</v>
          </cell>
          <cell r="H65">
            <v>0.67003114015602006</v>
          </cell>
          <cell r="I65">
            <v>0.68152436162012997</v>
          </cell>
          <cell r="J65">
            <v>0.69350409774920496</v>
          </cell>
          <cell r="K65">
            <v>0.70717922097827701</v>
          </cell>
          <cell r="L65">
            <v>0.72211062441013396</v>
          </cell>
          <cell r="M65">
            <v>0.73381233404673696</v>
          </cell>
          <cell r="N65">
            <v>0.74894574583551099</v>
          </cell>
          <cell r="O65">
            <v>0.76003099126930196</v>
          </cell>
          <cell r="P65">
            <v>0.77708033171586199</v>
          </cell>
        </row>
        <row r="66">
          <cell r="B66" t="str">
            <v>RHES-SHSTG-CHPNGA</v>
          </cell>
          <cell r="C66" t="str">
            <v>VAR_fout</v>
          </cell>
          <cell r="D66" t="str">
            <v>RHES_LTH_CHPNGA</v>
          </cell>
          <cell r="E66">
            <v>2.6308949866681343E-2</v>
          </cell>
          <cell r="F66">
            <v>2.8107913296764904E-4</v>
          </cell>
          <cell r="G66">
            <v>6.7826311935037199E-3</v>
          </cell>
          <cell r="H66">
            <v>8.3619205279988375E-3</v>
          </cell>
          <cell r="I66">
            <v>1.5777739224377463E-2</v>
          </cell>
          <cell r="J66">
            <v>1.5583906716079142E-2</v>
          </cell>
          <cell r="K66">
            <v>1.6380068298660781E-2</v>
          </cell>
          <cell r="L66">
            <v>4.2139418722057904E-2</v>
          </cell>
          <cell r="M66">
            <v>2.0830998013028124E-2</v>
          </cell>
          <cell r="N66">
            <v>4.609119077578229E-2</v>
          </cell>
          <cell r="O66">
            <v>4.7730999689320708E-2</v>
          </cell>
          <cell r="P66">
            <v>8.1909401568675502E-2</v>
          </cell>
        </row>
        <row r="67">
          <cell r="B67" t="str">
            <v>RHES-SHSTG-CHPNGA</v>
          </cell>
          <cell r="C67" t="str">
            <v>VAR_fout</v>
          </cell>
          <cell r="D67" t="str">
            <v>AUX_RES_CHPNGA_OUT</v>
          </cell>
          <cell r="E67">
            <v>2.6308949866681426E-2</v>
          </cell>
          <cell r="F67">
            <v>2.8089187171983652E-4</v>
          </cell>
          <cell r="G67">
            <v>6.775573304644727E-3</v>
          </cell>
          <cell r="H67">
            <v>8.3619205279988375E-3</v>
          </cell>
          <cell r="I67">
            <v>1.5763250942261459E-2</v>
          </cell>
          <cell r="J67">
            <v>1.5583906716079192E-2</v>
          </cell>
          <cell r="K67">
            <v>1.636669681433538E-2</v>
          </cell>
          <cell r="L67">
            <v>4.2139418722057953E-2</v>
          </cell>
          <cell r="M67">
            <v>2.0830998013028141E-2</v>
          </cell>
          <cell r="N67">
            <v>4.6091190775782324E-2</v>
          </cell>
          <cell r="O67">
            <v>4.7730999689320777E-2</v>
          </cell>
          <cell r="P67">
            <v>8.1909401568675586E-2</v>
          </cell>
        </row>
        <row r="68">
          <cell r="B68" t="str">
            <v>RHES-SHSTG-CHPNGA</v>
          </cell>
          <cell r="C68" t="str">
            <v>VAR_fin</v>
          </cell>
          <cell r="D68" t="str">
            <v>RHES_LTH_CHPNGA</v>
          </cell>
          <cell r="E68">
            <v>3.503114167004092E-2</v>
          </cell>
          <cell r="F68">
            <v>3.7194197618710081E-4</v>
          </cell>
          <cell r="G68">
            <v>8.7530592708606556E-3</v>
          </cell>
          <cell r="H68">
            <v>1.0453945521723696E-2</v>
          </cell>
          <cell r="I68">
            <v>1.9129063987574694E-2</v>
          </cell>
          <cell r="J68">
            <v>1.8335614557460009E-2</v>
          </cell>
          <cell r="K68">
            <v>1.8722220263856119E-2</v>
          </cell>
          <cell r="L68">
            <v>4.6829568442480096E-2</v>
          </cell>
          <cell r="M68">
            <v>2.314864307125148E-2</v>
          </cell>
          <cell r="N68">
            <v>5.1221250206212258E-2</v>
          </cell>
          <cell r="O68">
            <v>5.3039305264144417E-2</v>
          </cell>
          <cell r="P68">
            <v>9.1021322013890738E-2</v>
          </cell>
        </row>
        <row r="69">
          <cell r="B69" t="str">
            <v>RHES-SHSTG-CHPNGA</v>
          </cell>
          <cell r="C69" t="str">
            <v>VAR_fin</v>
          </cell>
          <cell r="D69" t="str">
            <v>AUX_RES_CHPNGA_IN</v>
          </cell>
          <cell r="E69">
            <v>3.503114167004092E-2</v>
          </cell>
          <cell r="F69">
            <v>3.7194197618710081E-4</v>
          </cell>
          <cell r="G69">
            <v>8.7530592708606556E-3</v>
          </cell>
          <cell r="H69">
            <v>1.0453945521723696E-2</v>
          </cell>
          <cell r="I69">
            <v>1.9129063987574694E-2</v>
          </cell>
          <cell r="J69">
            <v>1.8335614557460009E-2</v>
          </cell>
          <cell r="K69">
            <v>1.8722220263856119E-2</v>
          </cell>
          <cell r="L69">
            <v>4.6829568442480096E-2</v>
          </cell>
          <cell r="M69">
            <v>2.314864307125148E-2</v>
          </cell>
          <cell r="N69">
            <v>5.1221250206212258E-2</v>
          </cell>
          <cell r="O69">
            <v>5.3039305264144417E-2</v>
          </cell>
          <cell r="P69">
            <v>9.1021322013890738E-2</v>
          </cell>
        </row>
        <row r="70">
          <cell r="B70" t="str">
            <v>RHES-SHSTG-CHPNGA</v>
          </cell>
          <cell r="C70" t="str">
            <v>VAR_ncap</v>
          </cell>
          <cell r="D70" t="str">
            <v>-</v>
          </cell>
          <cell r="E70">
            <v>7.1637036084743599E-3</v>
          </cell>
          <cell r="F70">
            <v>9.5583708498069399E-5</v>
          </cell>
          <cell r="G70">
            <v>1.06781549035091E-4</v>
          </cell>
          <cell r="H70">
            <v>6.5152953258530206E-5</v>
          </cell>
          <cell r="I70">
            <v>4.9173201296425599E-3</v>
          </cell>
          <cell r="J70">
            <v>2.4355312952137301E-3</v>
          </cell>
          <cell r="K70">
            <v>5.3366101537138499E-4</v>
          </cell>
          <cell r="L70">
            <v>8.2482532336664392E-3</v>
          </cell>
          <cell r="M70">
            <v>2.0360854697496901E-4</v>
          </cell>
          <cell r="N70">
            <v>6.3565939396436301E-3</v>
          </cell>
          <cell r="O70">
            <v>9.8816335244611801E-3</v>
          </cell>
          <cell r="P70">
            <v>9.9213326393867707E-3</v>
          </cell>
        </row>
        <row r="71">
          <cell r="B71" t="str">
            <v>RHES-SHSTG-CHPNGA</v>
          </cell>
          <cell r="C71" t="str">
            <v>VAR_cap</v>
          </cell>
          <cell r="D71" t="str">
            <v>-</v>
          </cell>
          <cell r="E71">
            <v>7.1637036084743599E-3</v>
          </cell>
          <cell r="F71">
            <v>7.2468966740319146E-3</v>
          </cell>
          <cell r="G71">
            <v>7.3152952716483179E-3</v>
          </cell>
          <cell r="H71">
            <v>7.2760365066629152E-3</v>
          </cell>
          <cell r="I71">
            <v>6.8606136727317156E-3</v>
          </cell>
          <cell r="J71">
            <v>7.3648986779824696E-3</v>
          </cell>
          <cell r="K71">
            <v>7.8074800618856289E-3</v>
          </cell>
          <cell r="L71">
            <v>1.1133026612356343E-2</v>
          </cell>
          <cell r="M71">
            <v>9.0334016545898753E-3</v>
          </cell>
          <cell r="N71">
            <v>1.4683060369543794E-2</v>
          </cell>
          <cell r="O71">
            <v>1.7657494055874991E-2</v>
          </cell>
          <cell r="P71">
            <v>2.6037261469753385E-2</v>
          </cell>
        </row>
        <row r="72">
          <cell r="B72" t="str">
            <v>RHNS-CHPWOD</v>
          </cell>
          <cell r="C72" t="str">
            <v>VAR_fout</v>
          </cell>
          <cell r="D72" t="str">
            <v>RHNS_LTH_CHPWOD</v>
          </cell>
          <cell r="H72">
            <v>7.5817574726053313E-3</v>
          </cell>
          <cell r="I72">
            <v>1.5022345442478362E-2</v>
          </cell>
          <cell r="J72">
            <v>1.4398571808146321E-2</v>
          </cell>
          <cell r="K72">
            <v>1.5562879415138587E-2</v>
          </cell>
          <cell r="L72">
            <v>3.0618885310109534E-2</v>
          </cell>
          <cell r="M72">
            <v>2.8955183354937689E-2</v>
          </cell>
          <cell r="N72">
            <v>3.8400923023424557E-2</v>
          </cell>
          <cell r="O72">
            <v>2.5110964526978405E-2</v>
          </cell>
          <cell r="P72">
            <v>3.8357745574740178E-2</v>
          </cell>
        </row>
        <row r="73">
          <cell r="B73" t="str">
            <v>RHNS-CHPWOD</v>
          </cell>
          <cell r="C73" t="str">
            <v>VAR_fout</v>
          </cell>
          <cell r="D73" t="str">
            <v>RHNS_KEV_WOD_ELC_CHP</v>
          </cell>
          <cell r="H73">
            <v>2.8085078694024238E-3</v>
          </cell>
          <cell r="I73">
            <v>5.6821215734731327E-3</v>
          </cell>
          <cell r="J73">
            <v>5.5635571663995151E-3</v>
          </cell>
          <cell r="K73">
            <v>6.1351710884262559E-3</v>
          </cell>
          <cell r="L73">
            <v>1.2319914363770387E-2</v>
          </cell>
          <cell r="M73">
            <v>1.1650501829415759E-2</v>
          </cell>
          <cell r="N73">
            <v>1.5451120390137976E-2</v>
          </cell>
          <cell r="O73">
            <v>1.0103729428122137E-2</v>
          </cell>
          <cell r="P73">
            <v>1.5433747371334355E-2</v>
          </cell>
        </row>
        <row r="74">
          <cell r="B74" t="str">
            <v>RHNS-CHPWOD</v>
          </cell>
          <cell r="C74" t="str">
            <v>VAR_fin</v>
          </cell>
          <cell r="D74" t="str">
            <v>RWOD</v>
          </cell>
          <cell r="H74">
            <v>1.4022371925963922E-2</v>
          </cell>
          <cell r="I74">
            <v>2.5950627238640816E-2</v>
          </cell>
          <cell r="J74">
            <v>2.5079841404706153E-2</v>
          </cell>
          <cell r="K74">
            <v>2.7143556469279333E-2</v>
          </cell>
          <cell r="L74">
            <v>5.4260437671496846E-2</v>
          </cell>
          <cell r="M74">
            <v>4.7974102366963998E-2</v>
          </cell>
          <cell r="N74">
            <v>6.6128735795411689E-2</v>
          </cell>
          <cell r="O74">
            <v>4.4573021411083907E-2</v>
          </cell>
          <cell r="P74">
            <v>7.1859975728645414E-2</v>
          </cell>
        </row>
        <row r="75">
          <cell r="B75" t="str">
            <v>RHNS-CHPWOD</v>
          </cell>
          <cell r="C75" t="str">
            <v>VAR_ncap</v>
          </cell>
          <cell r="D75" t="str">
            <v>-</v>
          </cell>
          <cell r="H75">
            <v>2.49885366503583E-4</v>
          </cell>
          <cell r="I75">
            <v>2.5594763453817799E-4</v>
          </cell>
          <cell r="J75">
            <v>3.7244686931533497E-5</v>
          </cell>
          <cell r="K75">
            <v>2.5298254906617502E-4</v>
          </cell>
          <cell r="L75">
            <v>8.0654378968371399E-4</v>
          </cell>
          <cell r="M75">
            <v>5.1702188252048304E-6</v>
          </cell>
          <cell r="N75">
            <v>5.6358790646250504E-4</v>
          </cell>
          <cell r="O75">
            <v>1.9001991998390699E-4</v>
          </cell>
          <cell r="P75">
            <v>6.2148492962854098E-4</v>
          </cell>
        </row>
        <row r="76">
          <cell r="B76" t="str">
            <v>RHNS-CHPWOD</v>
          </cell>
          <cell r="C76" t="str">
            <v>VAR_cap</v>
          </cell>
          <cell r="D76" t="str">
            <v>-</v>
          </cell>
          <cell r="H76">
            <v>2.49885366503583E-4</v>
          </cell>
          <cell r="I76">
            <v>5.0573895958878922E-4</v>
          </cell>
          <cell r="J76">
            <v>4.9513132522502085E-4</v>
          </cell>
          <cell r="K76">
            <v>5.4581079030590794E-4</v>
          </cell>
          <cell r="L76">
            <v>1.0961684648781718E-3</v>
          </cell>
          <cell r="M76">
            <v>1.0361128667389372E-3</v>
          </cell>
          <cell r="N76">
            <v>1.3745979779905091E-3</v>
          </cell>
          <cell r="O76">
            <v>8.9897287708994706E-4</v>
          </cell>
          <cell r="P76">
            <v>1.3742937897810283E-3</v>
          </cell>
        </row>
        <row r="77">
          <cell r="B77" t="str">
            <v>D-ICOA</v>
          </cell>
          <cell r="C77" t="str">
            <v>VAR_fout</v>
          </cell>
          <cell r="D77" t="str">
            <v>ICOA</v>
          </cell>
          <cell r="E77">
            <v>3.5600044085156011</v>
          </cell>
          <cell r="F77">
            <v>3.4647169378850089</v>
          </cell>
          <cell r="G77">
            <v>2.8923789585095365</v>
          </cell>
          <cell r="H77">
            <v>4.5892922809946685E-3</v>
          </cell>
          <cell r="I77">
            <v>5.1684943525724574E-3</v>
          </cell>
          <cell r="J77">
            <v>4.8532106601563681E-3</v>
          </cell>
          <cell r="K77">
            <v>6.2323942607443476E-3</v>
          </cell>
          <cell r="L77">
            <v>1.3849461355930575E-2</v>
          </cell>
          <cell r="M77">
            <v>7.8401802531402973E-3</v>
          </cell>
          <cell r="N77">
            <v>1.2576139556641974E-2</v>
          </cell>
          <cell r="O77">
            <v>7.3691748687747952E-3</v>
          </cell>
          <cell r="P77">
            <v>1.3742969496752667E-2</v>
          </cell>
        </row>
        <row r="78">
          <cell r="B78" t="str">
            <v>D-ICOA</v>
          </cell>
          <cell r="C78" t="str">
            <v>VAR_fout</v>
          </cell>
          <cell r="D78" t="str">
            <v>CO2</v>
          </cell>
          <cell r="E78">
            <v>330.012408669396</v>
          </cell>
          <cell r="F78">
            <v>321.17926014194001</v>
          </cell>
          <cell r="G78">
            <v>268.12352945383401</v>
          </cell>
          <cell r="H78">
            <v>0.42542739444820599</v>
          </cell>
          <cell r="I78">
            <v>0.479119426483467</v>
          </cell>
          <cell r="J78">
            <v>0.449892628196496</v>
          </cell>
          <cell r="K78">
            <v>0.57774294797100101</v>
          </cell>
          <cell r="L78">
            <v>1.2838450676947599</v>
          </cell>
          <cell r="M78">
            <v>0.72678470946610496</v>
          </cell>
          <cell r="N78">
            <v>1.1658081369007101</v>
          </cell>
          <cell r="O78">
            <v>0.68312251033542404</v>
          </cell>
          <cell r="P78">
            <v>1.2739732723489701</v>
          </cell>
        </row>
        <row r="79">
          <cell r="B79" t="str">
            <v>D-ICOA</v>
          </cell>
          <cell r="C79" t="str">
            <v>VAR_fin</v>
          </cell>
          <cell r="D79" t="str">
            <v>COA</v>
          </cell>
          <cell r="E79">
            <v>3.5600044085156011</v>
          </cell>
          <cell r="F79">
            <v>3.4647169378850089</v>
          </cell>
          <cell r="G79">
            <v>2.8923789585095365</v>
          </cell>
          <cell r="H79">
            <v>4.5892922809946685E-3</v>
          </cell>
          <cell r="I79">
            <v>5.1684943525724574E-3</v>
          </cell>
          <cell r="J79">
            <v>4.8532106601563681E-3</v>
          </cell>
          <cell r="K79">
            <v>6.2323942607443476E-3</v>
          </cell>
          <cell r="L79">
            <v>1.3849461355930575E-2</v>
          </cell>
          <cell r="M79">
            <v>7.8401802531402973E-3</v>
          </cell>
          <cell r="N79">
            <v>1.2576139556641974E-2</v>
          </cell>
          <cell r="O79">
            <v>7.3691748687747952E-3</v>
          </cell>
          <cell r="P79">
            <v>1.3742969496752667E-2</v>
          </cell>
        </row>
        <row r="80">
          <cell r="B80" t="str">
            <v>RHNM-SHSTG-CHPWOD</v>
          </cell>
          <cell r="C80" t="str">
            <v>VAR_fout</v>
          </cell>
          <cell r="D80" t="str">
            <v>RHNM_LTH_CHPWOD</v>
          </cell>
          <cell r="E80">
            <v>3.1102893443491549E-4</v>
          </cell>
          <cell r="F80">
            <v>2.9204267888014926E-4</v>
          </cell>
          <cell r="G80">
            <v>3.213315051385426E-4</v>
          </cell>
          <cell r="H80">
            <v>6.3427723820325271E-3</v>
          </cell>
          <cell r="I80">
            <v>1.019717034755818E-2</v>
          </cell>
          <cell r="J80">
            <v>1.051911868320516E-2</v>
          </cell>
          <cell r="K80">
            <v>1.8250369260961661E-2</v>
          </cell>
          <cell r="L80">
            <v>4.168043636108807E-2</v>
          </cell>
          <cell r="M80">
            <v>2.1378449885463394E-2</v>
          </cell>
          <cell r="N80">
            <v>5.3165763539879632E-2</v>
          </cell>
          <cell r="O80">
            <v>3.7900576651251787E-2</v>
          </cell>
          <cell r="P80">
            <v>0.10412640675470776</v>
          </cell>
        </row>
        <row r="81">
          <cell r="B81" t="str">
            <v>RHNM-SHSTG-CHPWOD</v>
          </cell>
          <cell r="C81" t="str">
            <v>VAR_fout</v>
          </cell>
          <cell r="D81" t="str">
            <v>AUX_RNM-CHPWOD_OUT</v>
          </cell>
          <cell r="E81">
            <v>3.1102893443491603E-4</v>
          </cell>
          <cell r="F81">
            <v>2.9184811347116903E-4</v>
          </cell>
          <cell r="G81">
            <v>3.2099713312487148E-4</v>
          </cell>
          <cell r="H81">
            <v>6.3427723820325271E-3</v>
          </cell>
          <cell r="I81">
            <v>1.0187806554768891E-2</v>
          </cell>
          <cell r="J81">
            <v>1.05191186832052E-2</v>
          </cell>
          <cell r="K81">
            <v>1.8235471000340515E-2</v>
          </cell>
          <cell r="L81">
            <v>4.1680436361088119E-2</v>
          </cell>
          <cell r="M81">
            <v>2.1378449885463429E-2</v>
          </cell>
          <cell r="N81">
            <v>5.3165763539879701E-2</v>
          </cell>
          <cell r="O81">
            <v>3.7900576651251836E-2</v>
          </cell>
          <cell r="P81">
            <v>0.10412640675470781</v>
          </cell>
        </row>
        <row r="82">
          <cell r="B82" t="str">
            <v>RHNM-SHSTG-CHPWOD</v>
          </cell>
          <cell r="C82" t="str">
            <v>VAR_fin</v>
          </cell>
          <cell r="D82" t="str">
            <v>RHNM_LTH_CHPWOD</v>
          </cell>
          <cell r="E82">
            <v>2.4069202119498159E-4</v>
          </cell>
          <cell r="F82">
            <v>1.7152458765487869E-4</v>
          </cell>
          <cell r="G82">
            <v>2.5170715622227095E-4</v>
          </cell>
          <cell r="H82">
            <v>7.9243870425964452E-3</v>
          </cell>
          <cell r="I82">
            <v>1.2358352647791521E-2</v>
          </cell>
          <cell r="J82">
            <v>1.2373332733009793E-2</v>
          </cell>
          <cell r="K82">
            <v>2.0861602108308962E-2</v>
          </cell>
          <cell r="L82">
            <v>4.6313161416653252E-2</v>
          </cell>
          <cell r="M82">
            <v>2.3759106334060837E-2</v>
          </cell>
          <cell r="N82">
            <v>5.9073894526165883E-2</v>
          </cell>
          <cell r="O82">
            <v>4.2113317294632753E-2</v>
          </cell>
          <cell r="P82">
            <v>0.11569716100190294</v>
          </cell>
        </row>
        <row r="83">
          <cell r="B83" t="str">
            <v>RHNM-SHSTG-CHPWOD</v>
          </cell>
          <cell r="C83" t="str">
            <v>VAR_fin</v>
          </cell>
          <cell r="D83" t="str">
            <v>AUX_RNM-CHPWOD_IN</v>
          </cell>
          <cell r="E83">
            <v>2.4069202119498159E-4</v>
          </cell>
          <cell r="F83">
            <v>1.7152458765487869E-4</v>
          </cell>
          <cell r="G83">
            <v>2.5170715622227095E-4</v>
          </cell>
          <cell r="H83">
            <v>7.9243870425964452E-3</v>
          </cell>
          <cell r="I83">
            <v>1.2358352647791521E-2</v>
          </cell>
          <cell r="J83">
            <v>1.2373332733009793E-2</v>
          </cell>
          <cell r="K83">
            <v>2.0861602108308962E-2</v>
          </cell>
          <cell r="L83">
            <v>4.6313161416653252E-2</v>
          </cell>
          <cell r="M83">
            <v>2.3759106334060837E-2</v>
          </cell>
          <cell r="N83">
            <v>5.9073894526165883E-2</v>
          </cell>
          <cell r="O83">
            <v>4.2113317294632753E-2</v>
          </cell>
          <cell r="P83">
            <v>0.11569716100190294</v>
          </cell>
        </row>
        <row r="84">
          <cell r="B84" t="str">
            <v>RHNM-SHSTG-CHPWOD</v>
          </cell>
          <cell r="C84" t="str">
            <v>VAR_ncap</v>
          </cell>
          <cell r="D84" t="str">
            <v>-</v>
          </cell>
          <cell r="E84">
            <v>7.2278508503488496E-3</v>
          </cell>
          <cell r="F84">
            <v>1.80341524759097E-4</v>
          </cell>
          <cell r="G84">
            <v>3.0708488730408199E-4</v>
          </cell>
          <cell r="H84">
            <v>2.5596192325391898E-4</v>
          </cell>
          <cell r="I84">
            <v>7.9804386642794295E-3</v>
          </cell>
          <cell r="J84">
            <v>3.5172897532205799E-3</v>
          </cell>
          <cell r="K84">
            <v>6.9987476507260495E-4</v>
          </cell>
          <cell r="L84">
            <v>1.29336511425567E-2</v>
          </cell>
          <cell r="M84">
            <v>3.0953512936305298E-4</v>
          </cell>
          <cell r="N84">
            <v>1.0046709537972799E-2</v>
          </cell>
          <cell r="O84">
            <v>4.8992503698442802E-3</v>
          </cell>
          <cell r="P84">
            <v>2.3934058819669101E-2</v>
          </cell>
        </row>
        <row r="85">
          <cell r="B85" t="str">
            <v>RHNM-SHSTG-CHPWOD</v>
          </cell>
          <cell r="C85" t="str">
            <v>VAR_cap</v>
          </cell>
          <cell r="D85" t="str">
            <v>-</v>
          </cell>
          <cell r="E85">
            <v>7.2278508503488496E-3</v>
          </cell>
          <cell r="F85">
            <v>7.3884316121943074E-3</v>
          </cell>
          <cell r="G85">
            <v>7.6419985808342163E-3</v>
          </cell>
          <cell r="H85">
            <v>7.7926199220331085E-3</v>
          </cell>
          <cell r="I85">
            <v>1.0297818113309303E-2</v>
          </cell>
          <cell r="J85">
            <v>1.1631286173981233E-2</v>
          </cell>
          <cell r="K85">
            <v>1.2071129627988317E-2</v>
          </cell>
          <cell r="L85">
            <v>1.7018803815763144E-2</v>
          </cell>
          <cell r="M85">
            <v>1.4037408294997909E-2</v>
          </cell>
          <cell r="N85">
            <v>2.3092130713632829E-2</v>
          </cell>
          <cell r="O85">
            <v>1.7157004939949354E-2</v>
          </cell>
          <cell r="P85">
            <v>3.8686230019137138E-2</v>
          </cell>
        </row>
        <row r="86">
          <cell r="B86" t="str">
            <v>ENGA-CCS</v>
          </cell>
          <cell r="C86" t="str">
            <v>VAR_fout</v>
          </cell>
          <cell r="D86" t="str">
            <v>CO2_E</v>
          </cell>
          <cell r="J86">
            <v>6.6460282766579101E-2</v>
          </cell>
          <cell r="K86">
            <v>8.7464457999931702E-2</v>
          </cell>
          <cell r="L86">
            <v>0.205486177372045</v>
          </cell>
          <cell r="M86">
            <v>0.103221218622929</v>
          </cell>
          <cell r="N86">
            <v>0.18624462152656099</v>
          </cell>
          <cell r="O86">
            <v>0.134155793221896</v>
          </cell>
          <cell r="P86">
            <v>0.27677581731147999</v>
          </cell>
        </row>
        <row r="87">
          <cell r="B87" t="str">
            <v>ENGA-CCS</v>
          </cell>
          <cell r="C87" t="str">
            <v>VAR_fin</v>
          </cell>
          <cell r="D87" t="str">
            <v>ENGA</v>
          </cell>
          <cell r="J87">
            <v>1.1783738079180679E-3</v>
          </cell>
          <cell r="K87">
            <v>1.5507882624101379E-3</v>
          </cell>
          <cell r="L87">
            <v>3.6433719392206568E-3</v>
          </cell>
          <cell r="M87">
            <v>1.8301634507611555E-3</v>
          </cell>
          <cell r="N87">
            <v>3.3022096015347642E-3</v>
          </cell>
          <cell r="O87">
            <v>2.3786488159910587E-3</v>
          </cell>
          <cell r="P87">
            <v>4.9073726473666587E-3</v>
          </cell>
        </row>
        <row r="88">
          <cell r="B88" t="str">
            <v>RHNS-CHPGFC</v>
          </cell>
          <cell r="C88" t="str">
            <v>VAR_fout</v>
          </cell>
          <cell r="D88" t="str">
            <v>CO2_R</v>
          </cell>
          <cell r="H88">
            <v>6.3130396594113805E-2</v>
          </cell>
          <cell r="I88">
            <v>0.21891258178301301</v>
          </cell>
          <cell r="J88">
            <v>0.217838716610638</v>
          </cell>
          <cell r="K88">
            <v>0.23270580916172301</v>
          </cell>
          <cell r="L88">
            <v>0.53579198060552102</v>
          </cell>
          <cell r="M88">
            <v>0.43382654007629801</v>
          </cell>
          <cell r="N88">
            <v>0.69610938697085301</v>
          </cell>
          <cell r="O88">
            <v>0.66393092422252298</v>
          </cell>
          <cell r="P88">
            <v>1.1612346641365801</v>
          </cell>
        </row>
        <row r="89">
          <cell r="B89" t="str">
            <v>RHNS-CHPGFC</v>
          </cell>
          <cell r="C89" t="str">
            <v>VAR_fout</v>
          </cell>
          <cell r="D89" t="str">
            <v>RHNS_LTH_CHPNGA</v>
          </cell>
          <cell r="H89">
            <v>5.2653437159345972E-4</v>
          </cell>
          <cell r="I89">
            <v>1.8192256574769167E-3</v>
          </cell>
          <cell r="J89">
            <v>1.8014180394893859E-3</v>
          </cell>
          <cell r="K89">
            <v>1.8911472983914128E-3</v>
          </cell>
          <cell r="L89">
            <v>4.2749360154695831E-3</v>
          </cell>
          <cell r="M89">
            <v>3.4613819686938659E-3</v>
          </cell>
          <cell r="N89">
            <v>5.5540642577461578E-3</v>
          </cell>
          <cell r="O89">
            <v>5.2973212039031095E-3</v>
          </cell>
          <cell r="P89">
            <v>9.2651701925790791E-3</v>
          </cell>
        </row>
        <row r="90">
          <cell r="B90" t="str">
            <v>RHNS-CHPGFC</v>
          </cell>
          <cell r="C90" t="str">
            <v>VAR_fout</v>
          </cell>
          <cell r="D90" t="str">
            <v>RHNS_NKEV_GAS_ELC_CHP</v>
          </cell>
          <cell r="H90">
            <v>4.7011997463701743E-4</v>
          </cell>
          <cell r="I90">
            <v>1.6690143646577228E-3</v>
          </cell>
          <cell r="J90">
            <v>1.6994509806503633E-3</v>
          </cell>
          <cell r="K90">
            <v>1.8360653382440896E-3</v>
          </cell>
          <cell r="L90">
            <v>4.2749360154695831E-3</v>
          </cell>
          <cell r="M90">
            <v>3.4613819686938659E-3</v>
          </cell>
          <cell r="N90">
            <v>5.5540642577461578E-3</v>
          </cell>
          <cell r="O90">
            <v>5.2973212039031095E-3</v>
          </cell>
          <cell r="P90">
            <v>9.2651701925790791E-3</v>
          </cell>
        </row>
        <row r="91">
          <cell r="B91" t="str">
            <v>RHNS-CHPGFC</v>
          </cell>
          <cell r="C91" t="str">
            <v>VAR_fin</v>
          </cell>
          <cell r="D91" t="str">
            <v>RNGA</v>
          </cell>
          <cell r="H91">
            <v>1.1193332729452794E-3</v>
          </cell>
          <cell r="I91">
            <v>3.881428755017961E-3</v>
          </cell>
          <cell r="J91">
            <v>3.8623885923871918E-3</v>
          </cell>
          <cell r="K91">
            <v>4.1259895241440251E-3</v>
          </cell>
          <cell r="L91">
            <v>9.4998578121546235E-3</v>
          </cell>
          <cell r="M91">
            <v>7.6919599304308131E-3</v>
          </cell>
          <cell r="N91">
            <v>1.2342365017213697E-2</v>
          </cell>
          <cell r="O91">
            <v>1.1771824897562471E-2</v>
          </cell>
          <cell r="P91">
            <v>2.0589267094620185E-2</v>
          </cell>
        </row>
        <row r="92">
          <cell r="B92" t="str">
            <v>RHNS-CHPGFC</v>
          </cell>
          <cell r="C92" t="str">
            <v>VAR_ncap</v>
          </cell>
          <cell r="D92" t="str">
            <v>-</v>
          </cell>
          <cell r="H92">
            <v>4.18808608940919E-5</v>
          </cell>
          <cell r="I92">
            <v>1.0695444946416101E-4</v>
          </cell>
          <cell r="J92">
            <v>2.61336994191806E-6</v>
          </cell>
          <cell r="K92">
            <v>2.5596412355816299E-5</v>
          </cell>
          <cell r="L92">
            <v>2.4629863783419799E-4</v>
          </cell>
          <cell r="M92">
            <v>2.4314144477450901E-6</v>
          </cell>
          <cell r="N92">
            <v>2.2116686793587301E-4</v>
          </cell>
          <cell r="O92">
            <v>2.7404689359601101E-6</v>
          </cell>
          <cell r="P92">
            <v>6.00333550203784E-4</v>
          </cell>
        </row>
        <row r="93">
          <cell r="B93" t="str">
            <v>RHNS-CHPGFC</v>
          </cell>
          <cell r="C93" t="str">
            <v>VAR_cap</v>
          </cell>
          <cell r="D93" t="str">
            <v>-</v>
          </cell>
          <cell r="H93">
            <v>4.18808608940919E-5</v>
          </cell>
          <cell r="I93">
            <v>1.4879590134865599E-4</v>
          </cell>
          <cell r="J93">
            <v>1.51285885990891E-4</v>
          </cell>
          <cell r="K93">
            <v>1.6339122769497784E-4</v>
          </cell>
          <cell r="L93">
            <v>3.807990987083558E-4</v>
          </cell>
          <cell r="M93">
            <v>3.0797251442997881E-4</v>
          </cell>
          <cell r="N93">
            <v>4.9454066624907578E-4</v>
          </cell>
          <cell r="O93">
            <v>4.7156926549242614E-4</v>
          </cell>
          <cell r="P93">
            <v>8.2545467733920663E-4</v>
          </cell>
        </row>
        <row r="94">
          <cell r="B94" t="str">
            <v>D-ENGA</v>
          </cell>
          <cell r="C94" t="str">
            <v>VAR_fout</v>
          </cell>
          <cell r="D94" t="str">
            <v>CO2</v>
          </cell>
          <cell r="E94">
            <v>312.90840170759702</v>
          </cell>
          <cell r="F94">
            <v>134.73353991745199</v>
          </cell>
          <cell r="G94">
            <v>115.431928542194</v>
          </cell>
          <cell r="H94">
            <v>161.195800989888</v>
          </cell>
          <cell r="I94">
            <v>130.26348579653299</v>
          </cell>
          <cell r="J94">
            <v>336.195068650358</v>
          </cell>
          <cell r="K94">
            <v>816.12236803384098</v>
          </cell>
          <cell r="L94">
            <v>960.00744403638998</v>
          </cell>
          <cell r="M94">
            <v>1047.34546799288</v>
          </cell>
          <cell r="N94">
            <v>1140.0726038627099</v>
          </cell>
          <cell r="O94">
            <v>1093.1939048879501</v>
          </cell>
          <cell r="P94">
            <v>1001.99089829282</v>
          </cell>
        </row>
        <row r="95">
          <cell r="B95" t="str">
            <v>D-ENGA</v>
          </cell>
          <cell r="C95" t="str">
            <v>VAR_fout</v>
          </cell>
          <cell r="D95" t="str">
            <v>ENGA</v>
          </cell>
          <cell r="E95">
            <v>5.7494236719099483</v>
          </cell>
          <cell r="F95">
            <v>2.3816745510270088</v>
          </cell>
          <cell r="G95">
            <v>2.4387865364408174</v>
          </cell>
          <cell r="H95">
            <v>3.3018165782674411</v>
          </cell>
          <cell r="I95">
            <v>2.7551408144077816</v>
          </cell>
          <cell r="J95">
            <v>6.3948053204445667</v>
          </cell>
          <cell r="K95">
            <v>14.87707333905491</v>
          </cell>
          <cell r="L95">
            <v>17.420073774209097</v>
          </cell>
          <cell r="M95">
            <v>18.963693776267295</v>
          </cell>
          <cell r="N95">
            <v>20.602455293359554</v>
          </cell>
          <cell r="O95">
            <v>19.773905768108779</v>
          </cell>
          <cell r="P95">
            <v>18.162243831963583</v>
          </cell>
        </row>
        <row r="96">
          <cell r="B96" t="str">
            <v>D-ENGA</v>
          </cell>
          <cell r="C96" t="str">
            <v>VAR_fout</v>
          </cell>
          <cell r="D96" t="str">
            <v>EH2</v>
          </cell>
          <cell r="J96">
            <v>7.1177898314254192E-3</v>
          </cell>
          <cell r="K96">
            <v>7.9169550023574248E-3</v>
          </cell>
          <cell r="L96">
            <v>2.1554789618853546E-2</v>
          </cell>
          <cell r="M96">
            <v>2.4039067807471177E-2</v>
          </cell>
          <cell r="N96">
            <v>6.8922376905961702E-2</v>
          </cell>
          <cell r="O96">
            <v>8.987842048203884E-2</v>
          </cell>
          <cell r="P96">
            <v>7.4877037514605074E-2</v>
          </cell>
        </row>
        <row r="97">
          <cell r="B97" t="str">
            <v>D-ENGA</v>
          </cell>
          <cell r="C97" t="str">
            <v>VAR_fin</v>
          </cell>
          <cell r="D97" t="str">
            <v>NGA</v>
          </cell>
          <cell r="E97">
            <v>5.5480213068722799</v>
          </cell>
          <cell r="F97">
            <v>2.3888925517278752</v>
          </cell>
          <cell r="G97">
            <v>2.0466653996842918</v>
          </cell>
          <cell r="H97">
            <v>2.8580815778348883</v>
          </cell>
          <cell r="I97">
            <v>2.3096362729881683</v>
          </cell>
          <cell r="J97">
            <v>5.9609054725240833</v>
          </cell>
          <cell r="K97">
            <v>14.470254752373073</v>
          </cell>
          <cell r="L97">
            <v>17.021408582205488</v>
          </cell>
          <cell r="M97">
            <v>18.569955106256781</v>
          </cell>
          <cell r="N97">
            <v>20.214053259977138</v>
          </cell>
          <cell r="O97">
            <v>19.382870654041763</v>
          </cell>
          <cell r="P97">
            <v>17.765796069021619</v>
          </cell>
        </row>
        <row r="98">
          <cell r="B98" t="str">
            <v>D-ENGA</v>
          </cell>
          <cell r="C98" t="str">
            <v>VAR_fin</v>
          </cell>
          <cell r="D98" t="str">
            <v>BNGA</v>
          </cell>
          <cell r="E98">
            <v>0.21976958652002054</v>
          </cell>
          <cell r="F98">
            <v>3.7470437875654746E-4</v>
          </cell>
          <cell r="G98">
            <v>0.39982660238905077</v>
          </cell>
          <cell r="H98">
            <v>0.45430651673943334</v>
          </cell>
          <cell r="I98">
            <v>0.45432002454109033</v>
          </cell>
          <cell r="J98">
            <v>0.45435556932908755</v>
          </cell>
          <cell r="K98">
            <v>0.45437148535720273</v>
          </cell>
          <cell r="L98">
            <v>0.45439354276642385</v>
          </cell>
          <cell r="M98">
            <v>0.45441126802674159</v>
          </cell>
          <cell r="N98">
            <v>0.45443749184696075</v>
          </cell>
          <cell r="O98">
            <v>0.45449415131517013</v>
          </cell>
          <cell r="P98">
            <v>0.45474370639784095</v>
          </cell>
        </row>
        <row r="99">
          <cell r="B99" t="str">
            <v>D-ENGA</v>
          </cell>
          <cell r="C99" t="str">
            <v>VAR_fin</v>
          </cell>
          <cell r="D99" t="str">
            <v>H2</v>
          </cell>
          <cell r="J99">
            <v>7.1071611827569136E-3</v>
          </cell>
          <cell r="K99">
            <v>7.9065735315643725E-3</v>
          </cell>
          <cell r="L99">
            <v>2.1543913792309168E-2</v>
          </cell>
          <cell r="M99">
            <v>2.4028556537408662E-2</v>
          </cell>
          <cell r="N99">
            <v>6.8918422059945555E-2</v>
          </cell>
          <cell r="O99">
            <v>8.9874959991776013E-2</v>
          </cell>
          <cell r="P99">
            <v>7.4851990156501083E-2</v>
          </cell>
        </row>
        <row r="100">
          <cell r="B100" t="str">
            <v>D-ENGA</v>
          </cell>
          <cell r="C100" t="str">
            <v>VAR_ncap</v>
          </cell>
          <cell r="D100" t="str">
            <v>-</v>
          </cell>
          <cell r="E100">
            <v>2.93679146458962E-6</v>
          </cell>
          <cell r="F100">
            <v>1.81817697472378E-6</v>
          </cell>
          <cell r="G100">
            <v>2.7706714110043501E-6</v>
          </cell>
          <cell r="H100">
            <v>3.7589863985494799E-6</v>
          </cell>
          <cell r="I100">
            <v>7.53923947966263E-6</v>
          </cell>
          <cell r="J100">
            <v>1.14935644016685E-5</v>
          </cell>
          <cell r="K100">
            <v>2.39201264491236E-5</v>
          </cell>
          <cell r="L100">
            <v>0.184045269833958</v>
          </cell>
          <cell r="M100">
            <v>0.687612960742229</v>
          </cell>
          <cell r="N100">
            <v>0.29118655378403202</v>
          </cell>
          <cell r="O100">
            <v>5.1485472562913699E-5</v>
          </cell>
          <cell r="P100">
            <v>2.0007998818226001E-4</v>
          </cell>
        </row>
        <row r="101">
          <cell r="B101" t="str">
            <v>D-ENGA</v>
          </cell>
          <cell r="C101" t="str">
            <v>VAR_cap</v>
          </cell>
          <cell r="D101" t="str">
            <v>-</v>
          </cell>
          <cell r="E101">
            <v>1.0275149313324448</v>
          </cell>
          <cell r="F101">
            <v>1.0275167495094193</v>
          </cell>
          <cell r="G101">
            <v>1.0275195201808305</v>
          </cell>
          <cell r="H101">
            <v>1.0275232791672289</v>
          </cell>
          <cell r="I101">
            <v>1.0275308184067087</v>
          </cell>
          <cell r="J101">
            <v>1.0275423119711102</v>
          </cell>
          <cell r="K101">
            <v>1.0275662320975594</v>
          </cell>
          <cell r="L101">
            <v>0.91303460251417201</v>
          </cell>
          <cell r="M101">
            <v>1.129915161721498</v>
          </cell>
          <cell r="N101">
            <v>1.1628959600914499</v>
          </cell>
          <cell r="O101">
            <v>1.1629422808460099</v>
          </cell>
          <cell r="P101">
            <v>1.16313930275129</v>
          </cell>
        </row>
        <row r="102">
          <cell r="B102" t="str">
            <v>D-ILFO</v>
          </cell>
          <cell r="C102" t="str">
            <v>VAR_fout</v>
          </cell>
          <cell r="D102" t="str">
            <v>CO2</v>
          </cell>
          <cell r="E102">
            <v>690.95623006972301</v>
          </cell>
          <cell r="F102">
            <v>659.574846512421</v>
          </cell>
          <cell r="G102">
            <v>600.90464852462196</v>
          </cell>
          <cell r="H102">
            <v>534.03407003206803</v>
          </cell>
          <cell r="I102">
            <v>417.20340162197499</v>
          </cell>
          <cell r="J102">
            <v>259.12241545512302</v>
          </cell>
          <cell r="K102">
            <v>142.23472526917399</v>
          </cell>
          <cell r="L102">
            <v>26.343632641483801</v>
          </cell>
          <cell r="M102">
            <v>25.625579805138599</v>
          </cell>
          <cell r="N102">
            <v>26.336013631960899</v>
          </cell>
          <cell r="O102">
            <v>25.128783132412298</v>
          </cell>
          <cell r="P102">
            <v>25.857563542057701</v>
          </cell>
        </row>
        <row r="103">
          <cell r="B103" t="str">
            <v>D-ILFO</v>
          </cell>
          <cell r="C103" t="str">
            <v>VAR_fout</v>
          </cell>
          <cell r="D103" t="str">
            <v>ILFO</v>
          </cell>
          <cell r="E103">
            <v>9.2186764693397247</v>
          </cell>
          <cell r="F103">
            <v>8.7999888454567525</v>
          </cell>
          <cell r="G103">
            <v>8.0176657320413103</v>
          </cell>
          <cell r="H103">
            <v>7.1273666782421703</v>
          </cell>
          <cell r="I103">
            <v>5.5688179214147802</v>
          </cell>
          <cell r="J103">
            <v>3.4597207935760927</v>
          </cell>
          <cell r="K103">
            <v>1.9002277627445872</v>
          </cell>
          <cell r="L103">
            <v>0.35404457746611595</v>
          </cell>
          <cell r="M103">
            <v>0.34447150376944852</v>
          </cell>
          <cell r="N103">
            <v>0.35414894782898415</v>
          </cell>
          <cell r="O103">
            <v>0.33811685467663949</v>
          </cell>
          <cell r="P103">
            <v>0.35076151931479604</v>
          </cell>
        </row>
        <row r="104">
          <cell r="B104" t="str">
            <v>D-ILFO</v>
          </cell>
          <cell r="C104" t="str">
            <v>VAR_fin</v>
          </cell>
          <cell r="D104" t="str">
            <v>LFO</v>
          </cell>
          <cell r="E104">
            <v>9.3752541393449444</v>
          </cell>
          <cell r="F104">
            <v>8.9494551765593009</v>
          </cell>
          <cell r="G104">
            <v>8.153387361256744</v>
          </cell>
          <cell r="H104">
            <v>7.2460525106115012</v>
          </cell>
          <cell r="I104">
            <v>5.6608331291991174</v>
          </cell>
          <cell r="J104">
            <v>3.5159079437601477</v>
          </cell>
          <cell r="K104">
            <v>1.9299148611828258</v>
          </cell>
          <cell r="L104">
            <v>0.35744413353438048</v>
          </cell>
          <cell r="M104">
            <v>0.34770121852291203</v>
          </cell>
          <cell r="N104">
            <v>0.35734075484343147</v>
          </cell>
          <cell r="O104">
            <v>0.34096042242079078</v>
          </cell>
          <cell r="P104">
            <v>0.35084889473619724</v>
          </cell>
        </row>
        <row r="105">
          <cell r="B105" t="str">
            <v>D-ILFO</v>
          </cell>
          <cell r="C105" t="str">
            <v>VAR_fin</v>
          </cell>
          <cell r="D105" t="str">
            <v>BDS</v>
          </cell>
          <cell r="G105">
            <v>4.5707532843294982E-4</v>
          </cell>
          <cell r="H105">
            <v>2.3752269477214801E-3</v>
          </cell>
          <cell r="I105">
            <v>2.570228391714158E-3</v>
          </cell>
          <cell r="J105">
            <v>2.5756258530945705E-3</v>
          </cell>
          <cell r="K105">
            <v>2.5906950615851806E-3</v>
          </cell>
          <cell r="L105">
            <v>2.6138315586904425E-3</v>
          </cell>
          <cell r="M105">
            <v>2.6231370308678181E-3</v>
          </cell>
          <cell r="N105">
            <v>2.8244455175942761E-3</v>
          </cell>
          <cell r="O105">
            <v>2.9008292741970506E-3</v>
          </cell>
          <cell r="P105">
            <v>5.8749075671546665E-3</v>
          </cell>
        </row>
        <row r="106">
          <cell r="B106" t="str">
            <v>HPLNGA</v>
          </cell>
          <cell r="C106" t="str">
            <v>VAR_fout</v>
          </cell>
          <cell r="D106" t="str">
            <v>LTH</v>
          </cell>
          <cell r="E106">
            <v>1.7329110935631946</v>
          </cell>
          <cell r="F106">
            <v>2.0327674344882647</v>
          </cell>
          <cell r="G106">
            <v>1.9817524739961463</v>
          </cell>
          <cell r="H106">
            <v>0.33349765133435377</v>
          </cell>
          <cell r="I106">
            <v>0.56470567368974467</v>
          </cell>
          <cell r="J106">
            <v>0.56572994928472609</v>
          </cell>
          <cell r="K106">
            <v>4.3898881682253317E-2</v>
          </cell>
          <cell r="L106">
            <v>0.1498205597079536</v>
          </cell>
          <cell r="M106">
            <v>4.8493889509450452E-2</v>
          </cell>
          <cell r="N106">
            <v>3.3332457075697312E-2</v>
          </cell>
          <cell r="O106">
            <v>1.7415222485370904E-2</v>
          </cell>
          <cell r="P106">
            <v>2.5551621043064375E-2</v>
          </cell>
        </row>
        <row r="107">
          <cell r="B107" t="str">
            <v>HPLNGA</v>
          </cell>
          <cell r="C107" t="str">
            <v>VAR_fout</v>
          </cell>
          <cell r="D107" t="str">
            <v>CO2_E</v>
          </cell>
          <cell r="E107">
            <v>114.384238381195</v>
          </cell>
          <cell r="F107">
            <v>134.176851694069</v>
          </cell>
          <cell r="G107">
            <v>130.809507908451</v>
          </cell>
          <cell r="H107">
            <v>22.0131748198115</v>
          </cell>
          <cell r="I107">
            <v>37.274519526402599</v>
          </cell>
          <cell r="J107">
            <v>37.342128871313299</v>
          </cell>
          <cell r="K107">
            <v>2.8976328708738799</v>
          </cell>
          <cell r="L107">
            <v>9.8892035948603798</v>
          </cell>
          <cell r="M107">
            <v>3.2009354884298999</v>
          </cell>
          <cell r="N107">
            <v>2.2001750292554498</v>
          </cell>
          <cell r="O107">
            <v>1.14952634767443</v>
          </cell>
          <cell r="P107">
            <v>1.6865854937809801</v>
          </cell>
        </row>
        <row r="108">
          <cell r="B108" t="str">
            <v>HPLNGA</v>
          </cell>
          <cell r="C108" t="str">
            <v>VAR_fin</v>
          </cell>
          <cell r="D108" t="str">
            <v>ENGA</v>
          </cell>
          <cell r="E108">
            <v>2.028089332999905</v>
          </cell>
          <cell r="F108">
            <v>2.3790221931572457</v>
          </cell>
          <cell r="G108">
            <v>2.3193175161072901</v>
          </cell>
          <cell r="H108">
            <v>0.39030451808176314</v>
          </cell>
          <cell r="I108">
            <v>0.66089573628373266</v>
          </cell>
          <cell r="J108">
            <v>0.66209448353392519</v>
          </cell>
          <cell r="K108">
            <v>5.1376469341735551E-2</v>
          </cell>
          <cell r="L108">
            <v>0.17534048927057419</v>
          </cell>
          <cell r="M108">
            <v>5.6754175326771274E-2</v>
          </cell>
          <cell r="N108">
            <v>3.901019555417469E-2</v>
          </cell>
          <cell r="O108">
            <v>2.0381672831106978E-2</v>
          </cell>
          <cell r="P108">
            <v>2.9903998116684101E-2</v>
          </cell>
        </row>
        <row r="109">
          <cell r="B109" t="str">
            <v>HPLNGA</v>
          </cell>
          <cell r="C109" t="str">
            <v>VAR_ncap</v>
          </cell>
          <cell r="D109" t="str">
            <v>-</v>
          </cell>
          <cell r="E109">
            <v>2.63102582658248E-5</v>
          </cell>
          <cell r="F109">
            <v>1.7283214248220399E-5</v>
          </cell>
          <cell r="G109">
            <v>3.5741185558092501E-5</v>
          </cell>
          <cell r="H109">
            <v>5.1052395923199402E-5</v>
          </cell>
          <cell r="I109">
            <v>7.1559459486099403E-2</v>
          </cell>
          <cell r="J109">
            <v>1.36810941200479E-4</v>
          </cell>
          <cell r="K109">
            <v>4.4121626547189998E-5</v>
          </cell>
          <cell r="L109">
            <v>7.6839931004532596E-5</v>
          </cell>
          <cell r="M109">
            <v>1.87399985476011E-4</v>
          </cell>
          <cell r="N109">
            <v>4.1315099302239302E-3</v>
          </cell>
          <cell r="O109">
            <v>2.22709647536556E-4</v>
          </cell>
          <cell r="P109">
            <v>2.3762347039563399E-3</v>
          </cell>
        </row>
        <row r="110">
          <cell r="B110" t="str">
            <v>HPLNGA</v>
          </cell>
          <cell r="C110" t="str">
            <v>VAR_cap</v>
          </cell>
          <cell r="D110" t="str">
            <v>-</v>
          </cell>
          <cell r="E110">
            <v>0.25904713434978582</v>
          </cell>
          <cell r="F110">
            <v>0.25804002028624701</v>
          </cell>
          <cell r="G110">
            <v>0.25171376116646904</v>
          </cell>
          <cell r="H110">
            <v>4.2613891691709316E-2</v>
          </cell>
          <cell r="I110">
            <v>7.1648005223401701E-2</v>
          </cell>
          <cell r="J110">
            <v>7.1762699007737032E-2</v>
          </cell>
          <cell r="K110">
            <v>2.0027298069270699E-2</v>
          </cell>
          <cell r="L110">
            <v>2.0005566240776998E-2</v>
          </cell>
          <cell r="M110">
            <v>6.3551063006278968E-3</v>
          </cell>
          <cell r="N110">
            <v>4.3905334650548395E-3</v>
          </cell>
          <cell r="O110">
            <v>4.5612814105671596E-3</v>
          </cell>
          <cell r="P110">
            <v>6.7941729551362524E-3</v>
          </cell>
        </row>
        <row r="111">
          <cell r="B111" t="str">
            <v>G-INTC-IMP00-AT</v>
          </cell>
          <cell r="C111" t="str">
            <v>VAR_fout</v>
          </cell>
          <cell r="D111" t="str">
            <v>ELC</v>
          </cell>
          <cell r="E111">
            <v>15.013805824482578</v>
          </cell>
          <cell r="F111">
            <v>4.1285760247534345E-2</v>
          </cell>
          <cell r="G111">
            <v>2.7148341225109441E-2</v>
          </cell>
          <cell r="H111">
            <v>3.2030540024327016E-2</v>
          </cell>
          <cell r="I111">
            <v>2.2169947430519268E-2</v>
          </cell>
          <cell r="J111">
            <v>1.7007656451664036E-2</v>
          </cell>
          <cell r="K111">
            <v>1.2823265701245963E-2</v>
          </cell>
          <cell r="L111">
            <v>1.8798569850282301E-2</v>
          </cell>
          <cell r="M111">
            <v>1.8746587469504306E-2</v>
          </cell>
          <cell r="N111">
            <v>2.3376251755464261E-2</v>
          </cell>
          <cell r="O111">
            <v>2.3362044044901966E-2</v>
          </cell>
          <cell r="P111">
            <v>4.5614532115645409E-2</v>
          </cell>
        </row>
        <row r="112">
          <cell r="B112" t="str">
            <v>G-INTC-IMP00-AT</v>
          </cell>
          <cell r="C112" t="str">
            <v>VAR_fin</v>
          </cell>
          <cell r="D112" t="str">
            <v>ELC_I-AT</v>
          </cell>
          <cell r="E112">
            <v>15.013805824482578</v>
          </cell>
          <cell r="F112">
            <v>4.1285760247534345E-2</v>
          </cell>
          <cell r="G112">
            <v>2.7148341225109441E-2</v>
          </cell>
          <cell r="H112">
            <v>3.2030540024327016E-2</v>
          </cell>
          <cell r="I112">
            <v>2.2169947430519268E-2</v>
          </cell>
          <cell r="J112">
            <v>1.7007656451664036E-2</v>
          </cell>
          <cell r="K112">
            <v>1.2823265701245963E-2</v>
          </cell>
          <cell r="L112">
            <v>1.8798569850282301E-2</v>
          </cell>
          <cell r="M112">
            <v>1.8746587469504306E-2</v>
          </cell>
          <cell r="N112">
            <v>2.3376251755464261E-2</v>
          </cell>
          <cell r="O112">
            <v>2.3362044044901966E-2</v>
          </cell>
          <cell r="P112">
            <v>4.5614532115645409E-2</v>
          </cell>
        </row>
        <row r="113">
          <cell r="B113" t="str">
            <v>G-INTC-IMP00-AT</v>
          </cell>
          <cell r="C113" t="str">
            <v>VAR_ncap</v>
          </cell>
          <cell r="D113" t="str">
            <v>-</v>
          </cell>
          <cell r="E113">
            <v>9.0449669629520295E-6</v>
          </cell>
          <cell r="F113">
            <v>8.3695683321442796E-6</v>
          </cell>
          <cell r="G113">
            <v>9.0701048164820501E-6</v>
          </cell>
          <cell r="H113">
            <v>1.02016903118378E-5</v>
          </cell>
          <cell r="I113">
            <v>1.0883539165786E-5</v>
          </cell>
          <cell r="J113">
            <v>1.5267441607737E-5</v>
          </cell>
          <cell r="K113">
            <v>2.6350879513831099E-5</v>
          </cell>
          <cell r="L113">
            <v>3.1153713256573901E-4</v>
          </cell>
          <cell r="M113">
            <v>1.3769577470282101E-4</v>
          </cell>
          <cell r="N113">
            <v>3.25780148964077E-3</v>
          </cell>
        </row>
        <row r="114">
          <cell r="B114" t="str">
            <v>G-INTC-IMP00-AT</v>
          </cell>
          <cell r="C114" t="str">
            <v>VAR_cap</v>
          </cell>
          <cell r="D114" t="str">
            <v>-</v>
          </cell>
          <cell r="E114">
            <v>0.54596949766180991</v>
          </cell>
          <cell r="F114">
            <v>3.4661560311000095E-3</v>
          </cell>
          <cell r="G114">
            <v>3.4165518387498928E-3</v>
          </cell>
          <cell r="H114">
            <v>3.4097241467823114E-3</v>
          </cell>
          <cell r="I114">
            <v>3.4165582603731259E-3</v>
          </cell>
          <cell r="J114">
            <v>3.4116539020232484E-3</v>
          </cell>
          <cell r="K114">
            <v>3.4136139796621112E-3</v>
          </cell>
          <cell r="L114">
            <v>3.4173914606867584E-3</v>
          </cell>
          <cell r="M114">
            <v>3.4310462176569967E-3</v>
          </cell>
          <cell r="N114">
            <v>3.767969029812468E-3</v>
          </cell>
          <cell r="O114">
            <v>3.857042522749321E-3</v>
          </cell>
          <cell r="P114">
            <v>7.1002978030700881E-3</v>
          </cell>
        </row>
        <row r="115">
          <cell r="B115" t="str">
            <v>CHPWST</v>
          </cell>
          <cell r="C115" t="str">
            <v>VAR_fout</v>
          </cell>
          <cell r="D115" t="str">
            <v>ELC35</v>
          </cell>
          <cell r="E115">
            <v>1.4349152585754654</v>
          </cell>
          <cell r="F115">
            <v>1.2995356243973404</v>
          </cell>
          <cell r="G115">
            <v>1.2161751625649919</v>
          </cell>
          <cell r="H115">
            <v>1.29017435285999</v>
          </cell>
          <cell r="I115">
            <v>1.2798557484125077</v>
          </cell>
          <cell r="J115">
            <v>1.2826602908879707</v>
          </cell>
          <cell r="K115">
            <v>1.2849067344320433</v>
          </cell>
          <cell r="L115">
            <v>1.2865734120888237</v>
          </cell>
          <cell r="M115">
            <v>1.2865758960682265</v>
          </cell>
          <cell r="N115">
            <v>1.2865748560774852</v>
          </cell>
          <cell r="O115">
            <v>1.2865742781865654</v>
          </cell>
          <cell r="P115">
            <v>1.2865687791063047</v>
          </cell>
        </row>
        <row r="116">
          <cell r="B116" t="str">
            <v>CHPWST</v>
          </cell>
          <cell r="C116" t="str">
            <v>VAR_fout</v>
          </cell>
          <cell r="D116" t="str">
            <v>LTH</v>
          </cell>
          <cell r="E116">
            <v>14.460808371693959</v>
          </cell>
          <cell r="F116">
            <v>13.051650348754681</v>
          </cell>
          <cell r="G116">
            <v>12.151506956281731</v>
          </cell>
          <cell r="H116">
            <v>12.779614510270381</v>
          </cell>
          <cell r="I116">
            <v>12.342934408085833</v>
          </cell>
          <cell r="J116">
            <v>12.034777677706192</v>
          </cell>
          <cell r="K116">
            <v>11.720064491125923</v>
          </cell>
          <cell r="L116">
            <v>11.399040431106981</v>
          </cell>
          <cell r="M116">
            <v>11.399062439164478</v>
          </cell>
          <cell r="N116">
            <v>11.399053224846513</v>
          </cell>
          <cell r="O116">
            <v>11.399048104732955</v>
          </cell>
          <cell r="P116">
            <v>11.398999382881861</v>
          </cell>
        </row>
        <row r="117">
          <cell r="B117" t="str">
            <v>CHPWST</v>
          </cell>
          <cell r="C117" t="str">
            <v>VAR_fout</v>
          </cell>
          <cell r="D117" t="str">
            <v>CO2_E</v>
          </cell>
          <cell r="E117">
            <v>2843.1667295301299</v>
          </cell>
          <cell r="F117">
            <v>2574.9231036777501</v>
          </cell>
          <cell r="G117">
            <v>2409.7511952855398</v>
          </cell>
          <cell r="H117">
            <v>2556.3745130052098</v>
          </cell>
          <cell r="I117">
            <v>2535.92904580083</v>
          </cell>
          <cell r="J117">
            <v>2541.4860163676599</v>
          </cell>
          <cell r="K117">
            <v>2545.9371597408299</v>
          </cell>
          <cell r="L117">
            <v>2549.2395446268301</v>
          </cell>
          <cell r="M117">
            <v>2549.2444664280001</v>
          </cell>
          <cell r="N117">
            <v>2549.2424057717599</v>
          </cell>
          <cell r="O117">
            <v>2549.24126072837</v>
          </cell>
          <cell r="P117">
            <v>2549.2303647525</v>
          </cell>
        </row>
        <row r="118">
          <cell r="B118" t="str">
            <v>CHPWST</v>
          </cell>
          <cell r="C118" t="str">
            <v>VAR_fin</v>
          </cell>
          <cell r="D118" t="str">
            <v>EWST</v>
          </cell>
          <cell r="E118">
            <v>30.637572516488557</v>
          </cell>
          <cell r="F118">
            <v>27.747016203423996</v>
          </cell>
          <cell r="G118">
            <v>25.967146500921814</v>
          </cell>
          <cell r="H118">
            <v>27.547139148763048</v>
          </cell>
          <cell r="I118">
            <v>27.326821614233111</v>
          </cell>
          <cell r="J118">
            <v>27.386702762582523</v>
          </cell>
          <cell r="K118">
            <v>27.434667669621028</v>
          </cell>
          <cell r="L118">
            <v>27.470253713651221</v>
          </cell>
          <cell r="M118">
            <v>27.470306750301699</v>
          </cell>
          <cell r="N118">
            <v>27.470284544954335</v>
          </cell>
          <cell r="O118">
            <v>27.470272206124672</v>
          </cell>
          <cell r="P118">
            <v>27.470154792591558</v>
          </cell>
        </row>
        <row r="119">
          <cell r="B119" t="str">
            <v>CHPWST</v>
          </cell>
          <cell r="C119" t="str">
            <v>VAR_ncap</v>
          </cell>
          <cell r="D119" t="str">
            <v>-</v>
          </cell>
          <cell r="F119">
            <v>6.3320024032008004E-7</v>
          </cell>
          <cell r="G119">
            <v>7.5941966869823601E-7</v>
          </cell>
          <cell r="H119">
            <v>2.0989041928891702E-6</v>
          </cell>
          <cell r="I119">
            <v>5.6646054918059897E-3</v>
          </cell>
          <cell r="J119">
            <v>1.8954975208247599E-2</v>
          </cell>
          <cell r="K119">
            <v>6.03915921607637E-3</v>
          </cell>
          <cell r="L119">
            <v>3.9634661247012697E-2</v>
          </cell>
          <cell r="M119">
            <v>3.08735464228772E-6</v>
          </cell>
          <cell r="N119">
            <v>7.6242550592756801E-6</v>
          </cell>
          <cell r="O119">
            <v>7.6254142115776804E-3</v>
          </cell>
          <cell r="P119">
            <v>1.69921002142569E-2</v>
          </cell>
        </row>
        <row r="120">
          <cell r="B120" t="str">
            <v>CHPWST</v>
          </cell>
          <cell r="C120" t="str">
            <v>VAR_cap</v>
          </cell>
          <cell r="D120" t="str">
            <v>-</v>
          </cell>
          <cell r="E120">
            <v>7.8397766928000004E-2</v>
          </cell>
          <cell r="F120">
            <v>7.1003056627261488E-2</v>
          </cell>
          <cell r="G120">
            <v>7.0492709461304176E-2</v>
          </cell>
          <cell r="H120">
            <v>7.0490402485040349E-2</v>
          </cell>
          <cell r="I120">
            <v>6.9926696247441716E-2</v>
          </cell>
          <cell r="J120">
            <v>7.0079917415879087E-2</v>
          </cell>
          <cell r="K120">
            <v>7.020252876250406E-2</v>
          </cell>
          <cell r="L120">
            <v>7.0293618655028076E-2</v>
          </cell>
          <cell r="M120">
            <v>7.0294374739060139E-2</v>
          </cell>
          <cell r="N120">
            <v>7.0298066994102182E-2</v>
          </cell>
          <cell r="O120">
            <v>7.0294561359711058E-2</v>
          </cell>
          <cell r="P120">
            <v>7.0296703019706086E-2</v>
          </cell>
        </row>
        <row r="121">
          <cell r="B121" t="str">
            <v>RHES-CHPNGA</v>
          </cell>
          <cell r="C121" t="str">
            <v>VAR_fout</v>
          </cell>
          <cell r="D121" t="str">
            <v>CO2_R</v>
          </cell>
          <cell r="E121">
            <v>6.4043164376853499</v>
          </cell>
          <cell r="F121">
            <v>0.76340520925587896</v>
          </cell>
          <cell r="G121">
            <v>3.1668263256246298</v>
          </cell>
          <cell r="H121">
            <v>2.5612575547084999</v>
          </cell>
          <cell r="I121">
            <v>6.7025285587349703</v>
          </cell>
          <cell r="J121">
            <v>6.5694722366790002</v>
          </cell>
          <cell r="K121">
            <v>6.3577540645472697</v>
          </cell>
          <cell r="L121">
            <v>8.91435316024622</v>
          </cell>
          <cell r="M121">
            <v>7.6097675355331802</v>
          </cell>
          <cell r="N121">
            <v>8.0865346377799607</v>
          </cell>
          <cell r="O121">
            <v>34.011610162495501</v>
          </cell>
          <cell r="P121">
            <v>32.990239030289601</v>
          </cell>
        </row>
        <row r="122">
          <cell r="B122" t="str">
            <v>RHES-CHPNGA</v>
          </cell>
          <cell r="C122" t="str">
            <v>VAR_fout</v>
          </cell>
          <cell r="D122" t="str">
            <v>RHES_NKEV_GAS_ELC_CHP</v>
          </cell>
          <cell r="E122">
            <v>1.9256724687752629E-2</v>
          </cell>
          <cell r="F122">
            <v>3.6270102063164214E-3</v>
          </cell>
          <cell r="G122">
            <v>1.327340430809828E-2</v>
          </cell>
          <cell r="H122">
            <v>1.1324390252249199E-2</v>
          </cell>
          <cell r="I122">
            <v>3.0467313525231771E-2</v>
          </cell>
          <cell r="J122">
            <v>3.0450829556655942E-2</v>
          </cell>
          <cell r="K122">
            <v>2.9708210081958866E-2</v>
          </cell>
          <cell r="L122">
            <v>4.0175511808498945E-2</v>
          </cell>
          <cell r="M122">
            <v>3.6360968572872021E-2</v>
          </cell>
          <cell r="N122">
            <v>3.5964081174348815E-2</v>
          </cell>
          <cell r="O122">
            <v>0.17021239944004884</v>
          </cell>
          <cell r="P122">
            <v>0.16066497538277086</v>
          </cell>
        </row>
        <row r="123">
          <cell r="B123" t="str">
            <v>RHES-CHPNGA</v>
          </cell>
          <cell r="C123" t="str">
            <v>VAR_fout</v>
          </cell>
          <cell r="D123" t="str">
            <v>RHES_LTH_CHPNGA</v>
          </cell>
          <cell r="E123">
            <v>4.6358781655700794E-2</v>
          </cell>
          <cell r="F123">
            <v>8.6434147985445502E-3</v>
          </cell>
          <cell r="G123">
            <v>3.1146850849955571E-2</v>
          </cell>
          <cell r="H123">
            <v>2.5884320576569631E-2</v>
          </cell>
          <cell r="I123">
            <v>6.9028700317818451E-2</v>
          </cell>
          <cell r="J123">
            <v>6.8380810232490485E-2</v>
          </cell>
          <cell r="K123">
            <v>6.5625849433921898E-2</v>
          </cell>
          <cell r="L123">
            <v>8.7277835997773612E-2</v>
          </cell>
          <cell r="M123">
            <v>7.8991069658308349E-2</v>
          </cell>
          <cell r="N123">
            <v>7.8128865999447544E-2</v>
          </cell>
          <cell r="O123">
            <v>0.3697717643007955</v>
          </cell>
          <cell r="P123">
            <v>0.34903080859015717</v>
          </cell>
        </row>
        <row r="124">
          <cell r="B124" t="str">
            <v>RHES-CHPNGA</v>
          </cell>
          <cell r="C124" t="str">
            <v>VAR_fin</v>
          </cell>
          <cell r="D124" t="str">
            <v>RNGA</v>
          </cell>
          <cell r="E124">
            <v>0.11355170988803819</v>
          </cell>
          <cell r="F124">
            <v>1.3535553355600681E-2</v>
          </cell>
          <cell r="G124">
            <v>5.6149402936606911E-2</v>
          </cell>
          <cell r="H124">
            <v>4.5412367991285472E-2</v>
          </cell>
          <cell r="I124">
            <v>0.11883915884281844</v>
          </cell>
          <cell r="J124">
            <v>0.11648000419643627</v>
          </cell>
          <cell r="K124">
            <v>0.11272613589622819</v>
          </cell>
          <cell r="L124">
            <v>0.15805590709656414</v>
          </cell>
          <cell r="M124">
            <v>0.13492495630377971</v>
          </cell>
          <cell r="N124">
            <v>0.14337827371950268</v>
          </cell>
          <cell r="O124">
            <v>0.60304273337758052</v>
          </cell>
          <cell r="P124">
            <v>0.58493331613988697</v>
          </cell>
        </row>
        <row r="125">
          <cell r="B125" t="str">
            <v>RHES-CHPNGA</v>
          </cell>
          <cell r="C125" t="str">
            <v>VAR_ncap</v>
          </cell>
          <cell r="D125" t="str">
            <v>-</v>
          </cell>
          <cell r="F125">
            <v>8.4659025197288899E-7</v>
          </cell>
          <cell r="G125">
            <v>1.2360959929309001E-4</v>
          </cell>
          <cell r="H125">
            <v>3.3691406712483601E-6</v>
          </cell>
          <cell r="I125">
            <v>2.1927485015274801E-3</v>
          </cell>
          <cell r="J125">
            <v>2.4245589190176E-4</v>
          </cell>
          <cell r="K125">
            <v>1.8215588736544101E-4</v>
          </cell>
          <cell r="L125">
            <v>9.5553434778674099E-4</v>
          </cell>
          <cell r="M125">
            <v>1.2195913137823899E-3</v>
          </cell>
          <cell r="N125">
            <v>8.4139233376547202E-4</v>
          </cell>
          <cell r="O125">
            <v>1.2115164740741599E-2</v>
          </cell>
          <cell r="P125">
            <v>1.0864092524443701E-4</v>
          </cell>
        </row>
        <row r="126">
          <cell r="B126" t="str">
            <v>RHES-CHPNGA</v>
          </cell>
          <cell r="C126" t="str">
            <v>VAR_cap</v>
          </cell>
          <cell r="D126" t="str">
            <v>-</v>
          </cell>
          <cell r="E126">
            <v>4.1783696667072731E-3</v>
          </cell>
          <cell r="F126">
            <v>1.0917168494953009E-3</v>
          </cell>
          <cell r="G126">
            <v>1.180002398814539E-3</v>
          </cell>
          <cell r="H126">
            <v>1.0070632398119692E-3</v>
          </cell>
          <cell r="I126">
            <v>2.708817729132151E-3</v>
          </cell>
          <cell r="J126">
            <v>2.7072469055767052E-3</v>
          </cell>
          <cell r="K126">
            <v>2.6411495814524437E-3</v>
          </cell>
          <cell r="L126">
            <v>3.5724411425629076E-3</v>
          </cell>
          <cell r="M126">
            <v>3.232608083749445E-3</v>
          </cell>
          <cell r="N126">
            <v>3.198038783464243E-3</v>
          </cell>
          <cell r="O126">
            <v>1.5131045098758827E-2</v>
          </cell>
          <cell r="P126">
            <v>1.4283861111025264E-2</v>
          </cell>
        </row>
        <row r="127">
          <cell r="B127" t="str">
            <v>RHEM-CHPWOD</v>
          </cell>
          <cell r="C127" t="str">
            <v>VAR_fout</v>
          </cell>
          <cell r="D127" t="str">
            <v>RHEM_KEV_WOD_ELC_CHP</v>
          </cell>
          <cell r="H127">
            <v>5.4795089734918003E-3</v>
          </cell>
          <cell r="I127">
            <v>7.802696933418618E-3</v>
          </cell>
          <cell r="J127">
            <v>7.8397229392696537E-3</v>
          </cell>
          <cell r="K127">
            <v>7.6935091907248954E-3</v>
          </cell>
          <cell r="L127">
            <v>1.6111881593761423E-2</v>
          </cell>
          <cell r="M127">
            <v>1.4717555290488616E-2</v>
          </cell>
          <cell r="N127">
            <v>1.514050580130104E-2</v>
          </cell>
          <cell r="O127">
            <v>1.4383476919642989E-2</v>
          </cell>
          <cell r="P127">
            <v>2.8038956587421535E-2</v>
          </cell>
        </row>
        <row r="128">
          <cell r="B128" t="str">
            <v>RHEM-CHPWOD</v>
          </cell>
          <cell r="C128" t="str">
            <v>VAR_fout</v>
          </cell>
          <cell r="D128" t="str">
            <v>RHEM_LTH_CHPWOD</v>
          </cell>
          <cell r="H128">
            <v>1.457603372258906E-2</v>
          </cell>
          <cell r="I128">
            <v>2.075594258150764E-2</v>
          </cell>
          <cell r="J128">
            <v>2.0854435404953759E-2</v>
          </cell>
          <cell r="K128">
            <v>2.0465492428529294E-2</v>
          </cell>
          <cell r="L128">
            <v>4.2859192416902323E-2</v>
          </cell>
          <cell r="M128">
            <v>3.9150147078147082E-2</v>
          </cell>
          <cell r="N128">
            <v>4.0275237106909195E-2</v>
          </cell>
          <cell r="O128">
            <v>3.8261465697572529E-2</v>
          </cell>
          <cell r="P128">
            <v>7.4586386981318503E-2</v>
          </cell>
        </row>
        <row r="129">
          <cell r="B129" t="str">
            <v>RHEM-CHPWOD</v>
          </cell>
          <cell r="C129" t="str">
            <v>VAR_fin</v>
          </cell>
          <cell r="D129" t="str">
            <v>RWOD</v>
          </cell>
          <cell r="H129">
            <v>2.3286062733606016E-2</v>
          </cell>
          <cell r="I129">
            <v>3.2096306906081451E-2</v>
          </cell>
          <cell r="J129">
            <v>3.1740895987942067E-2</v>
          </cell>
          <cell r="K129">
            <v>3.0901181043108624E-2</v>
          </cell>
          <cell r="L129">
            <v>6.3966249780272669E-2</v>
          </cell>
          <cell r="M129">
            <v>5.5452671871574155E-2</v>
          </cell>
          <cell r="N129">
            <v>6.0557191116820251E-2</v>
          </cell>
          <cell r="O129">
            <v>5.6618327791849665E-2</v>
          </cell>
          <cell r="P129">
            <v>0.11143669285954445</v>
          </cell>
        </row>
        <row r="130">
          <cell r="B130" t="str">
            <v>RHEM-CHPWOD</v>
          </cell>
          <cell r="C130" t="str">
            <v>VAR_ncap</v>
          </cell>
          <cell r="D130" t="str">
            <v>-</v>
          </cell>
          <cell r="H130">
            <v>4.0718160107300501E-4</v>
          </cell>
          <cell r="I130">
            <v>1.7450230227269E-4</v>
          </cell>
          <cell r="J130">
            <v>8.0216737984954497E-5</v>
          </cell>
          <cell r="K130">
            <v>3.1850553238548603E-4</v>
          </cell>
          <cell r="L130">
            <v>8.0058755331937205E-4</v>
          </cell>
          <cell r="M130">
            <v>5.7993029437670797E-6</v>
          </cell>
          <cell r="N130">
            <v>3.2345929791997299E-4</v>
          </cell>
          <cell r="O130">
            <v>6.02312700941454E-4</v>
          </cell>
          <cell r="P130">
            <v>1.1649891732668301E-3</v>
          </cell>
        </row>
        <row r="131">
          <cell r="B131" t="str">
            <v>RHEM-CHPWOD</v>
          </cell>
          <cell r="C131" t="str">
            <v>VAR_cap</v>
          </cell>
          <cell r="D131" t="str">
            <v>-</v>
          </cell>
          <cell r="H131">
            <v>4.0718160107300501E-4</v>
          </cell>
          <cell r="I131">
            <v>5.8151751782619797E-4</v>
          </cell>
          <cell r="J131">
            <v>5.8365008862759605E-4</v>
          </cell>
          <cell r="K131">
            <v>5.7252869242999549E-4</v>
          </cell>
          <cell r="L131">
            <v>1.1982798492373432E-3</v>
          </cell>
          <cell r="M131">
            <v>1.0934369411851738E-3</v>
          </cell>
          <cell r="N131">
            <v>1.1285283314045067E-3</v>
          </cell>
          <cell r="O131">
            <v>1.0696993422858437E-3</v>
          </cell>
          <cell r="P131">
            <v>2.0892691811590096E-3</v>
          </cell>
        </row>
        <row r="132">
          <cell r="B132" t="str">
            <v>G-INTC-IMP00-FR</v>
          </cell>
          <cell r="C132" t="str">
            <v>VAR_fout</v>
          </cell>
          <cell r="D132" t="str">
            <v>ELC</v>
          </cell>
          <cell r="E132">
            <v>28.948621085029249</v>
          </cell>
          <cell r="F132">
            <v>17.894965615586706</v>
          </cell>
          <cell r="G132">
            <v>21.832474309832669</v>
          </cell>
          <cell r="H132">
            <v>15.270641125326723</v>
          </cell>
          <cell r="I132">
            <v>22.159331875638557</v>
          </cell>
          <cell r="J132">
            <v>29.879726563785152</v>
          </cell>
          <cell r="K132">
            <v>35.80606603678671</v>
          </cell>
          <cell r="L132">
            <v>32.459123393214412</v>
          </cell>
          <cell r="M132">
            <v>64.498682940146168</v>
          </cell>
          <cell r="N132">
            <v>69.169060127066416</v>
          </cell>
          <cell r="O132">
            <v>69.176683094411032</v>
          </cell>
          <cell r="P132">
            <v>69.155593209112169</v>
          </cell>
        </row>
        <row r="133">
          <cell r="B133" t="str">
            <v>G-INTC-IMP00-FR</v>
          </cell>
          <cell r="C133" t="str">
            <v>VAR_fin</v>
          </cell>
          <cell r="D133" t="str">
            <v>ELC_I-FR</v>
          </cell>
          <cell r="E133">
            <v>28.948621085029249</v>
          </cell>
          <cell r="F133">
            <v>17.894965615586706</v>
          </cell>
          <cell r="G133">
            <v>21.832474309832669</v>
          </cell>
          <cell r="H133">
            <v>15.270641125326723</v>
          </cell>
          <cell r="I133">
            <v>22.159331875638557</v>
          </cell>
          <cell r="J133">
            <v>29.879726563785152</v>
          </cell>
          <cell r="K133">
            <v>35.80606603678671</v>
          </cell>
          <cell r="L133">
            <v>32.459123393214412</v>
          </cell>
          <cell r="M133">
            <v>64.498682940146168</v>
          </cell>
          <cell r="N133">
            <v>69.169060127066416</v>
          </cell>
          <cell r="O133">
            <v>69.176683094411032</v>
          </cell>
          <cell r="P133">
            <v>69.155593209112169</v>
          </cell>
        </row>
        <row r="134">
          <cell r="B134" t="str">
            <v>G-INTC-IMP00-FR</v>
          </cell>
          <cell r="C134" t="str">
            <v>VAR_ncap</v>
          </cell>
          <cell r="D134" t="str">
            <v>-</v>
          </cell>
          <cell r="E134">
            <v>7.9432875571229595E-5</v>
          </cell>
          <cell r="F134">
            <v>8.6025935260385106E-5</v>
          </cell>
          <cell r="G134">
            <v>0.13540987755168099</v>
          </cell>
          <cell r="H134">
            <v>1.1644415097368701</v>
          </cell>
          <cell r="I134">
            <v>0.49693151513948303</v>
          </cell>
          <cell r="J134">
            <v>2.3540435841257499E-4</v>
          </cell>
          <cell r="K134">
            <v>4.8024809643453397</v>
          </cell>
          <cell r="L134">
            <v>1.89170649837314</v>
          </cell>
          <cell r="M134">
            <v>0.55048009632010397</v>
          </cell>
          <cell r="N134">
            <v>1.7578325432277501E-3</v>
          </cell>
        </row>
        <row r="135">
          <cell r="B135" t="str">
            <v>G-INTC-IMP00-FR</v>
          </cell>
          <cell r="C135" t="str">
            <v>VAR_cap</v>
          </cell>
          <cell r="D135" t="str">
            <v>-</v>
          </cell>
          <cell r="E135">
            <v>1.6999972438077602</v>
          </cell>
          <cell r="F135">
            <v>1.6999947166138423</v>
          </cell>
          <cell r="G135">
            <v>1.6999937006022063</v>
          </cell>
          <cell r="H135">
            <v>1.7000715566105573</v>
          </cell>
          <cell r="I135">
            <v>2.1159792859215329</v>
          </cell>
          <cell r="J135">
            <v>2.9999931782085065</v>
          </cell>
          <cell r="K135">
            <v>3.4089338249112395</v>
          </cell>
          <cell r="L135">
            <v>3.4971305860241086</v>
          </cell>
          <cell r="M135">
            <v>7.5616732211138062</v>
          </cell>
          <cell r="N135">
            <v>9.0647138940069638</v>
          </cell>
          <cell r="O135">
            <v>9.0417474989555782</v>
          </cell>
          <cell r="P135">
            <v>9.043396447628318</v>
          </cell>
        </row>
        <row r="136">
          <cell r="B136" t="str">
            <v>RHEM-CHPGFC</v>
          </cell>
          <cell r="C136" t="str">
            <v>VAR_fout</v>
          </cell>
          <cell r="D136" t="str">
            <v>CO2_R</v>
          </cell>
          <cell r="H136">
            <v>0.267122474441091</v>
          </cell>
          <cell r="I136">
            <v>1.03682367290274</v>
          </cell>
          <cell r="J136">
            <v>1.03524328260076</v>
          </cell>
          <cell r="K136">
            <v>1.1719807768399</v>
          </cell>
          <cell r="L136">
            <v>3.1437478398258198</v>
          </cell>
          <cell r="M136">
            <v>2.7274394884120898</v>
          </cell>
          <cell r="N136">
            <v>5.7354007236885396</v>
          </cell>
          <cell r="O136">
            <v>5.5543184353857198</v>
          </cell>
          <cell r="P136">
            <v>10.533830089863001</v>
          </cell>
        </row>
        <row r="137">
          <cell r="B137" t="str">
            <v>RHEM-CHPGFC</v>
          </cell>
          <cell r="C137" t="str">
            <v>VAR_fout</v>
          </cell>
          <cell r="D137" t="str">
            <v>RHEM_LTH_CHPNGA</v>
          </cell>
          <cell r="H137">
            <v>2.2279151059767556E-3</v>
          </cell>
          <cell r="I137">
            <v>8.616298856197073E-3</v>
          </cell>
          <cell r="J137">
            <v>8.560947996542433E-3</v>
          </cell>
          <cell r="K137">
            <v>9.5244217919249856E-3</v>
          </cell>
          <cell r="L137">
            <v>2.5083094466695401E-2</v>
          </cell>
          <cell r="M137">
            <v>2.1761485279883693E-2</v>
          </cell>
          <cell r="N137">
            <v>4.5761175986876665E-2</v>
          </cell>
          <cell r="O137">
            <v>4.4316370495098859E-2</v>
          </cell>
          <cell r="P137">
            <v>8.404651667443902E-2</v>
          </cell>
        </row>
        <row r="138">
          <cell r="B138" t="str">
            <v>RHEM-CHPGFC</v>
          </cell>
          <cell r="C138" t="str">
            <v>VAR_fout</v>
          </cell>
          <cell r="D138" t="str">
            <v>RHEM_NKEV_GAS_ELC_CHP</v>
          </cell>
          <cell r="H138">
            <v>1.9892099160506737E-3</v>
          </cell>
          <cell r="I138">
            <v>7.9048613359606196E-3</v>
          </cell>
          <cell r="J138">
            <v>8.0763660344739946E-3</v>
          </cell>
          <cell r="K138">
            <v>9.2470114484708519E-3</v>
          </cell>
          <cell r="L138">
            <v>2.5083094466695401E-2</v>
          </cell>
          <cell r="M138">
            <v>2.1761485279883693E-2</v>
          </cell>
          <cell r="N138">
            <v>4.5761175986876665E-2</v>
          </cell>
          <cell r="O138">
            <v>4.4316370495098859E-2</v>
          </cell>
          <cell r="P138">
            <v>8.404651667443902E-2</v>
          </cell>
        </row>
        <row r="139">
          <cell r="B139" t="str">
            <v>RHEM-CHPGFC</v>
          </cell>
          <cell r="C139" t="str">
            <v>VAR_fin</v>
          </cell>
          <cell r="D139" t="str">
            <v>RNGA</v>
          </cell>
          <cell r="H139">
            <v>4.7362140858349406E-3</v>
          </cell>
          <cell r="I139">
            <v>1.8383398455722361E-2</v>
          </cell>
          <cell r="J139">
            <v>1.8355377351077246E-2</v>
          </cell>
          <cell r="K139">
            <v>2.0779801007799675E-2</v>
          </cell>
          <cell r="L139">
            <v>5.5740209925989763E-2</v>
          </cell>
          <cell r="M139">
            <v>4.835885617751931E-2</v>
          </cell>
          <cell r="N139">
            <v>0.10169150219305918</v>
          </cell>
          <cell r="O139">
            <v>9.8480823322441902E-2</v>
          </cell>
          <cell r="P139">
            <v>0.18677003705430881</v>
          </cell>
        </row>
        <row r="140">
          <cell r="B140" t="str">
            <v>RHEM-CHPGFC</v>
          </cell>
          <cell r="C140" t="str">
            <v>VAR_ncap</v>
          </cell>
          <cell r="D140" t="str">
            <v>-</v>
          </cell>
          <cell r="H140">
            <v>1.77312457824907E-4</v>
          </cell>
          <cell r="I140">
            <v>5.27060355993306E-4</v>
          </cell>
          <cell r="J140">
            <v>1.51968364174192E-5</v>
          </cell>
          <cell r="K140">
            <v>1.6078064440675001E-4</v>
          </cell>
          <cell r="L140">
            <v>1.5320047518206099E-3</v>
          </cell>
          <cell r="M140">
            <v>7.3644581906121001E-5</v>
          </cell>
          <cell r="N140">
            <v>2.3074016730786702E-3</v>
          </cell>
          <cell r="O140">
            <v>3.2133140233070502E-5</v>
          </cell>
          <cell r="P140">
            <v>5.0682533872581197E-3</v>
          </cell>
        </row>
        <row r="141">
          <cell r="B141" t="str">
            <v>RHEM-CHPGFC</v>
          </cell>
          <cell r="C141" t="str">
            <v>VAR_cap</v>
          </cell>
          <cell r="D141" t="str">
            <v>-</v>
          </cell>
          <cell r="H141">
            <v>1.77312457824907E-4</v>
          </cell>
          <cell r="I141">
            <v>7.0423306043602128E-4</v>
          </cell>
          <cell r="J141">
            <v>7.1900009400095038E-4</v>
          </cell>
          <cell r="K141">
            <v>8.2281346500404822E-4</v>
          </cell>
          <cell r="L141">
            <v>2.232533026096693E-3</v>
          </cell>
          <cell r="M141">
            <v>1.9358167549157793E-3</v>
          </cell>
          <cell r="N141">
            <v>4.0703380437072615E-3</v>
          </cell>
          <cell r="O141">
            <v>3.9414958934322897E-3</v>
          </cell>
          <cell r="P141">
            <v>7.4767666815950045E-3</v>
          </cell>
        </row>
        <row r="142">
          <cell r="B142" t="str">
            <v>EHYD-RUNS10</v>
          </cell>
          <cell r="C142" t="str">
            <v>VAR_fout</v>
          </cell>
          <cell r="D142" t="str">
            <v>ELC35</v>
          </cell>
          <cell r="F142">
            <v>6.1258299164401748E-3</v>
          </cell>
          <cell r="G142">
            <v>1.2105363259900916E-2</v>
          </cell>
          <cell r="H142">
            <v>1.2773371381844032E-2</v>
          </cell>
          <cell r="I142">
            <v>1.3028855997145931E-2</v>
          </cell>
          <cell r="J142">
            <v>1.3206588656706176E-2</v>
          </cell>
          <cell r="K142">
            <v>1.313692933078635E-2</v>
          </cell>
          <cell r="L142">
            <v>1.2858372123695382E-2</v>
          </cell>
          <cell r="M142">
            <v>1.3295357466826143E-2</v>
          </cell>
          <cell r="N142">
            <v>1.3080882219813402E-2</v>
          </cell>
          <cell r="O142">
            <v>1.3408860246354763E-2</v>
          </cell>
          <cell r="P142">
            <v>2.2249642748652928E-2</v>
          </cell>
        </row>
        <row r="143">
          <cell r="B143" t="str">
            <v>EHYD-RUNS10</v>
          </cell>
          <cell r="C143" t="str">
            <v>VAR_fin</v>
          </cell>
          <cell r="D143" t="str">
            <v>HYDR</v>
          </cell>
          <cell r="F143">
            <v>6.1258299164401748E-3</v>
          </cell>
          <cell r="G143">
            <v>1.2105363259900916E-2</v>
          </cell>
          <cell r="H143">
            <v>1.2773371381844032E-2</v>
          </cell>
          <cell r="I143">
            <v>1.3028855997145931E-2</v>
          </cell>
          <cell r="J143">
            <v>1.3206588656706176E-2</v>
          </cell>
          <cell r="K143">
            <v>1.313692933078635E-2</v>
          </cell>
          <cell r="L143">
            <v>1.2858372123695382E-2</v>
          </cell>
          <cell r="M143">
            <v>1.3295357466826143E-2</v>
          </cell>
          <cell r="N143">
            <v>1.3080882219813402E-2</v>
          </cell>
          <cell r="O143">
            <v>1.3408860246354763E-2</v>
          </cell>
          <cell r="P143">
            <v>2.2249642748652928E-2</v>
          </cell>
        </row>
        <row r="144">
          <cell r="B144" t="str">
            <v>EHYD-RUNS10</v>
          </cell>
          <cell r="C144" t="str">
            <v>VAR_ncap</v>
          </cell>
          <cell r="D144" t="str">
            <v>-</v>
          </cell>
          <cell r="F144">
            <v>5.5216570311273803E-4</v>
          </cell>
          <cell r="G144">
            <v>5.34886224257329E-4</v>
          </cell>
          <cell r="H144">
            <v>9.2174120522337507E-6</v>
          </cell>
          <cell r="I144">
            <v>2.4780207684371501E-6</v>
          </cell>
          <cell r="J144">
            <v>6.08154100025707E-6</v>
          </cell>
          <cell r="K144">
            <v>7.2919801884345901E-6</v>
          </cell>
          <cell r="L144">
            <v>1.3439697382782999E-5</v>
          </cell>
          <cell r="M144">
            <v>3.2726140990953101E-6</v>
          </cell>
          <cell r="N144">
            <v>7.33594329172917E-6</v>
          </cell>
          <cell r="O144">
            <v>6.0940178151519903E-6</v>
          </cell>
          <cell r="P144">
            <v>7.6645467468219495E-4</v>
          </cell>
        </row>
        <row r="145">
          <cell r="B145" t="str">
            <v>EHYD-RUNS10</v>
          </cell>
          <cell r="C145" t="str">
            <v>VAR_cap</v>
          </cell>
          <cell r="D145" t="str">
            <v>-</v>
          </cell>
          <cell r="F145">
            <v>5.5216570311273803E-4</v>
          </cell>
          <cell r="G145">
            <v>1.08705192737007E-3</v>
          </cell>
          <cell r="H145">
            <v>1.0962693394222999E-3</v>
          </cell>
          <cell r="I145">
            <v>1.09874736019074E-3</v>
          </cell>
          <cell r="J145">
            <v>1.1048289011909901E-3</v>
          </cell>
          <cell r="K145">
            <v>1.11212088137943E-3</v>
          </cell>
          <cell r="L145">
            <v>1.1255605787622101E-3</v>
          </cell>
          <cell r="M145">
            <v>1.1288331928613099E-3</v>
          </cell>
          <cell r="N145">
            <v>1.13616913615304E-3</v>
          </cell>
          <cell r="O145">
            <v>1.1422631539681899E-3</v>
          </cell>
          <cell r="P145">
            <v>1.90871782865038E-3</v>
          </cell>
        </row>
        <row r="146">
          <cell r="B146" t="str">
            <v>SUP_WSTBIO</v>
          </cell>
          <cell r="C146" t="str">
            <v>VAR_fout</v>
          </cell>
          <cell r="D146" t="str">
            <v>ELC35</v>
          </cell>
          <cell r="E146">
            <v>0.11258825077243444</v>
          </cell>
          <cell r="F146">
            <v>0.11645247946495943</v>
          </cell>
          <cell r="G146">
            <v>0.11226956775826755</v>
          </cell>
          <cell r="H146">
            <v>0.11606296989334916</v>
          </cell>
          <cell r="I146">
            <v>0.11581970510832282</v>
          </cell>
          <cell r="J146">
            <v>0.1125683106372395</v>
          </cell>
          <cell r="K146">
            <v>0.10935262603933038</v>
          </cell>
          <cell r="L146">
            <v>0.10613849664951498</v>
          </cell>
          <cell r="M146">
            <v>0.10613015860954361</v>
          </cell>
          <cell r="N146">
            <v>0.10612320549309109</v>
          </cell>
          <cell r="O146">
            <v>0.10612168953799146</v>
          </cell>
          <cell r="P146">
            <v>0.10607542949146793</v>
          </cell>
        </row>
        <row r="147">
          <cell r="B147" t="str">
            <v>SUP_WSTBIO</v>
          </cell>
          <cell r="C147" t="str">
            <v>VAR_fout</v>
          </cell>
          <cell r="D147" t="str">
            <v>BIO</v>
          </cell>
          <cell r="E147">
            <v>5.6294125386217209</v>
          </cell>
          <cell r="F147">
            <v>5.8226239732479712</v>
          </cell>
          <cell r="G147">
            <v>5.6134783879133865</v>
          </cell>
          <cell r="H147">
            <v>5.8031484946674574</v>
          </cell>
          <cell r="I147">
            <v>5.7909852554161443</v>
          </cell>
          <cell r="J147">
            <v>5.6284155318619788</v>
          </cell>
          <cell r="K147">
            <v>5.4676313019665228</v>
          </cell>
          <cell r="L147">
            <v>5.3069248324757403</v>
          </cell>
          <cell r="M147">
            <v>5.3065079304771832</v>
          </cell>
          <cell r="N147">
            <v>5.3061602746545491</v>
          </cell>
          <cell r="O147">
            <v>5.3060844768995743</v>
          </cell>
          <cell r="P147">
            <v>5.3037714745733995</v>
          </cell>
        </row>
        <row r="148">
          <cell r="B148" t="str">
            <v>SUP_WSTBIO</v>
          </cell>
          <cell r="C148" t="str">
            <v>VAR_fin</v>
          </cell>
          <cell r="D148" t="str">
            <v>CWST</v>
          </cell>
          <cell r="E148">
            <v>9.6793727592644299</v>
          </cell>
          <cell r="F148">
            <v>10.011586020287504</v>
          </cell>
          <cell r="G148">
            <v>9.6519751252750563</v>
          </cell>
          <cell r="H148">
            <v>9.9780993259739432</v>
          </cell>
          <cell r="I148">
            <v>9.9571855048840909</v>
          </cell>
          <cell r="J148">
            <v>9.6776584773558287</v>
          </cell>
          <cell r="K148">
            <v>9.4012014786384235</v>
          </cell>
          <cell r="L148">
            <v>9.1248781833825809</v>
          </cell>
          <cell r="M148">
            <v>9.1241613501747665</v>
          </cell>
          <cell r="N148">
            <v>9.1235635808203117</v>
          </cell>
          <cell r="O148">
            <v>9.1234332519947561</v>
          </cell>
          <cell r="P148">
            <v>9.1194562097093428</v>
          </cell>
        </row>
        <row r="149">
          <cell r="B149" t="str">
            <v>SUP_WSTBIO</v>
          </cell>
          <cell r="C149" t="str">
            <v>VAR_ncap</v>
          </cell>
          <cell r="D149" t="str">
            <v>-</v>
          </cell>
          <cell r="E149">
            <v>4.1059629841923902E-3</v>
          </cell>
          <cell r="F149">
            <v>7.2935540067041397E-3</v>
          </cell>
          <cell r="G149">
            <v>4.8778371750217899E-6</v>
          </cell>
          <cell r="H149">
            <v>7.2850713604022302E-2</v>
          </cell>
          <cell r="I149">
            <v>0.11685302780005</v>
          </cell>
          <cell r="J149">
            <v>1.67421132957663E-2</v>
          </cell>
          <cell r="K149">
            <v>2.3208505143700101E-2</v>
          </cell>
          <cell r="L149">
            <v>4.3690394588649997E-2</v>
          </cell>
          <cell r="M149">
            <v>8.3581759822838497E-2</v>
          </cell>
          <cell r="N149">
            <v>4.99857335666977E-2</v>
          </cell>
          <cell r="O149">
            <v>2.3204468490225401E-2</v>
          </cell>
          <cell r="P149">
            <v>4.3610351875180198E-2</v>
          </cell>
        </row>
        <row r="150">
          <cell r="B150" t="str">
            <v>SUP_WSTBIO</v>
          </cell>
          <cell r="C150" t="str">
            <v>VAR_cap</v>
          </cell>
          <cell r="D150" t="str">
            <v>-</v>
          </cell>
          <cell r="E150">
            <v>0.21267530365764348</v>
          </cell>
          <cell r="F150">
            <v>0.21996699890819207</v>
          </cell>
          <cell r="G150">
            <v>0.21996341804328703</v>
          </cell>
          <cell r="H150">
            <v>0.2192308289696914</v>
          </cell>
          <cell r="I150">
            <v>0.21877246028185846</v>
          </cell>
          <cell r="J150">
            <v>0.21263016972382476</v>
          </cell>
          <cell r="K150">
            <v>0.20655612794777464</v>
          </cell>
          <cell r="L150">
            <v>0.20048833068829283</v>
          </cell>
          <cell r="M150">
            <v>0.20046929049730058</v>
          </cell>
          <cell r="N150">
            <v>0.2004593693526753</v>
          </cell>
          <cell r="O150">
            <v>0.20045525482221538</v>
          </cell>
          <cell r="P150">
            <v>0.2003731418856759</v>
          </cell>
        </row>
        <row r="151">
          <cell r="B151" t="str">
            <v>ITOT-CHPNGACCS</v>
          </cell>
          <cell r="C151" t="str">
            <v>VAR_fout</v>
          </cell>
          <cell r="D151" t="str">
            <v>CO2_I</v>
          </cell>
          <cell r="J151">
            <v>5.5203325802456203E-2</v>
          </cell>
          <cell r="K151">
            <v>6.8536706336688596E-2</v>
          </cell>
          <cell r="L151">
            <v>0.15431706959477201</v>
          </cell>
          <cell r="M151">
            <v>8.1890946992976998E-2</v>
          </cell>
          <cell r="N151">
            <v>0.145818502091144</v>
          </cell>
          <cell r="O151">
            <v>0.138310599306743</v>
          </cell>
          <cell r="P151">
            <v>0.287247606816117</v>
          </cell>
        </row>
        <row r="152">
          <cell r="B152" t="str">
            <v>ITOT-CHPNGACCS</v>
          </cell>
          <cell r="C152" t="str">
            <v>VAR_fin</v>
          </cell>
          <cell r="D152" t="str">
            <v>INGA</v>
          </cell>
          <cell r="J152">
            <v>9.7878237238397574E-4</v>
          </cell>
          <cell r="K152">
            <v>1.2151898286646924E-3</v>
          </cell>
          <cell r="L152">
            <v>2.7361182552264455E-3</v>
          </cell>
          <cell r="M152">
            <v>1.4519671452655487E-3</v>
          </cell>
          <cell r="N152">
            <v>2.5854344342401353E-3</v>
          </cell>
          <cell r="O152">
            <v>2.4523155905450959E-3</v>
          </cell>
          <cell r="P152">
            <v>5.0930426740446117E-3</v>
          </cell>
        </row>
        <row r="153">
          <cell r="B153" t="str">
            <v>SCOM-ESOLPV</v>
          </cell>
          <cell r="C153" t="str">
            <v>VAR_fout</v>
          </cell>
          <cell r="D153" t="str">
            <v>SCOM_SOL_ELC</v>
          </cell>
          <cell r="E153">
            <v>2.8396236857719668</v>
          </cell>
          <cell r="F153">
            <v>3.2944553561091614</v>
          </cell>
          <cell r="G153">
            <v>3.9371154399281294</v>
          </cell>
          <cell r="H153">
            <v>4.4104000456137111</v>
          </cell>
          <cell r="I153">
            <v>4.6354516342497236</v>
          </cell>
          <cell r="J153">
            <v>4.8719075266958356</v>
          </cell>
          <cell r="K153">
            <v>5.1204266301382528</v>
          </cell>
          <cell r="L153">
            <v>5.381625452880983</v>
          </cell>
          <cell r="M153">
            <v>5.656148604335093</v>
          </cell>
          <cell r="N153">
            <v>5.9446916084588599</v>
          </cell>
          <cell r="O153">
            <v>6.2479756940338111</v>
          </cell>
          <cell r="P153">
            <v>6.5669452667798449</v>
          </cell>
        </row>
        <row r="154">
          <cell r="B154" t="str">
            <v>SCOM-ESOLPV</v>
          </cell>
          <cell r="C154" t="str">
            <v>VAR_fin</v>
          </cell>
          <cell r="D154" t="str">
            <v>SOL</v>
          </cell>
          <cell r="E154">
            <v>2.8396236857719668</v>
          </cell>
          <cell r="F154">
            <v>3.2944553561091614</v>
          </cell>
          <cell r="G154">
            <v>3.9371154399281294</v>
          </cell>
          <cell r="H154">
            <v>4.4104000456137111</v>
          </cell>
          <cell r="I154">
            <v>4.6354516342497236</v>
          </cell>
          <cell r="J154">
            <v>4.8719075266958356</v>
          </cell>
          <cell r="K154">
            <v>5.1204266301382528</v>
          </cell>
          <cell r="L154">
            <v>5.381625452880983</v>
          </cell>
          <cell r="M154">
            <v>5.656148604335093</v>
          </cell>
          <cell r="N154">
            <v>5.9446916084588599</v>
          </cell>
          <cell r="O154">
            <v>6.2479756940338111</v>
          </cell>
          <cell r="P154">
            <v>6.5669452667798449</v>
          </cell>
        </row>
        <row r="155">
          <cell r="B155" t="str">
            <v>SCOM-ESOLPV</v>
          </cell>
          <cell r="C155" t="str">
            <v>VAR_fin</v>
          </cell>
          <cell r="D155" t="str">
            <v>SOLPVC</v>
          </cell>
          <cell r="E155">
            <v>2.8396236857719699</v>
          </cell>
          <cell r="F155">
            <v>3.2944553561091601</v>
          </cell>
          <cell r="G155">
            <v>3.9371154399281298</v>
          </cell>
          <cell r="H155">
            <v>4.4104000456137102</v>
          </cell>
          <cell r="I155">
            <v>4.6354516342497201</v>
          </cell>
          <cell r="J155">
            <v>4.87190752669584</v>
          </cell>
          <cell r="K155">
            <v>5.1204266301382502</v>
          </cell>
          <cell r="L155">
            <v>5.3816254528809804</v>
          </cell>
          <cell r="M155">
            <v>5.6561486043350904</v>
          </cell>
          <cell r="N155">
            <v>5.9446916084588599</v>
          </cell>
          <cell r="O155">
            <v>6.2479756940338103</v>
          </cell>
          <cell r="P155">
            <v>6.5669452667798396</v>
          </cell>
        </row>
        <row r="156">
          <cell r="B156" t="str">
            <v>SCOM-ESOLPV</v>
          </cell>
          <cell r="C156" t="str">
            <v>VAR_ncap</v>
          </cell>
          <cell r="D156" t="str">
            <v>-</v>
          </cell>
          <cell r="F156">
            <v>1.0853945193331301E-7</v>
          </cell>
          <cell r="G156">
            <v>3.1848256896974901E-4</v>
          </cell>
          <cell r="H156">
            <v>1.0558169906885701E-4</v>
          </cell>
          <cell r="I156">
            <v>0.52250317509382305</v>
          </cell>
          <cell r="J156">
            <v>0.42578524991213001</v>
          </cell>
          <cell r="K156">
            <v>0.31831566498411501</v>
          </cell>
          <cell r="L156">
            <v>6.4745165385984293E-2</v>
          </cell>
          <cell r="M156">
            <v>0.48822015217133702</v>
          </cell>
          <cell r="N156">
            <v>0.59936391649768805</v>
          </cell>
          <cell r="O156">
            <v>0.39334444644095701</v>
          </cell>
          <cell r="P156">
            <v>0.143656403889935</v>
          </cell>
        </row>
        <row r="157">
          <cell r="B157" t="str">
            <v>SCOM-ESOLPV</v>
          </cell>
          <cell r="C157" t="str">
            <v>VAR_cap</v>
          </cell>
          <cell r="D157" t="str">
            <v>-</v>
          </cell>
          <cell r="E157">
            <v>0.90292899999999998</v>
          </cell>
          <cell r="F157">
            <v>1.1231013701074619</v>
          </cell>
          <cell r="G157">
            <v>1.1755475911084217</v>
          </cell>
          <cell r="H157">
            <v>1.0910833510481706</v>
          </cell>
          <cell r="I157">
            <v>1.1467581687658619</v>
          </cell>
          <cell r="J157">
            <v>1.2052547639249531</v>
          </cell>
          <cell r="K157">
            <v>1.26673261109022</v>
          </cell>
          <cell r="L157">
            <v>1.33134925537605</v>
          </cell>
          <cell r="M157">
            <v>1.3992629559769101</v>
          </cell>
          <cell r="N157">
            <v>1.4706448990391201</v>
          </cell>
          <cell r="O157">
            <v>1.5456736804959701</v>
          </cell>
          <cell r="P157">
            <v>1.62458491899992</v>
          </cell>
        </row>
        <row r="158">
          <cell r="B158" t="str">
            <v>D-SCOM_LTH</v>
          </cell>
          <cell r="C158" t="str">
            <v>VAR_fout</v>
          </cell>
          <cell r="D158" t="str">
            <v>SCOM_LTH_DH</v>
          </cell>
          <cell r="E158">
            <v>5.6100105159971712</v>
          </cell>
          <cell r="F158">
            <v>6.0767072702583791</v>
          </cell>
          <cell r="G158">
            <v>6.0767120064297302</v>
          </cell>
          <cell r="H158">
            <v>6.0767136208945525</v>
          </cell>
          <cell r="I158">
            <v>6.0767183553430524</v>
          </cell>
          <cell r="J158">
            <v>6.076728703398687</v>
          </cell>
          <cell r="K158">
            <v>6.0767823654794579</v>
          </cell>
          <cell r="L158">
            <v>6.5070010896316619</v>
          </cell>
          <cell r="M158">
            <v>6.508556300892125</v>
          </cell>
          <cell r="N158">
            <v>6.5086382116038912</v>
          </cell>
          <cell r="O158">
            <v>6.5092420986150774</v>
          </cell>
          <cell r="P158">
            <v>6.971818833837923</v>
          </cell>
        </row>
        <row r="159">
          <cell r="B159" t="str">
            <v>D-SCOM_LTH</v>
          </cell>
          <cell r="C159" t="str">
            <v>VAR_fin</v>
          </cell>
          <cell r="D159" t="str">
            <v>LTH</v>
          </cell>
          <cell r="E159">
            <v>6.0987871659119515</v>
          </cell>
          <cell r="F159">
            <v>6.6044090730526754</v>
          </cell>
          <cell r="G159">
            <v>6.601811666637099</v>
          </cell>
          <cell r="H159">
            <v>6.5974803847610337</v>
          </cell>
          <cell r="I159">
            <v>6.5931581698855535</v>
          </cell>
          <cell r="J159">
            <v>6.5888477079556065</v>
          </cell>
          <cell r="K159">
            <v>6.5845898267354181</v>
          </cell>
          <cell r="L159">
            <v>7.0461442795815801</v>
          </cell>
          <cell r="M159">
            <v>7.0478283492129625</v>
          </cell>
          <cell r="N159">
            <v>7.0479170467074201</v>
          </cell>
          <cell r="O159">
            <v>7.0485709692979999</v>
          </cell>
          <cell r="P159">
            <v>7.5494748990593621</v>
          </cell>
        </row>
        <row r="160">
          <cell r="B160" t="str">
            <v>D-SCOM_LTH</v>
          </cell>
          <cell r="C160" t="str">
            <v>VAR_ncap</v>
          </cell>
          <cell r="D160" t="str">
            <v>-</v>
          </cell>
          <cell r="E160">
            <v>0.849700419605391</v>
          </cell>
          <cell r="F160">
            <v>4.6957881482478201E-7</v>
          </cell>
          <cell r="G160">
            <v>3.50780921842134E-7</v>
          </cell>
          <cell r="H160">
            <v>3.0430753892814098E-7</v>
          </cell>
          <cell r="I160">
            <v>2.9987017885198402E-7</v>
          </cell>
          <cell r="J160">
            <v>3.6020221808999101E-7</v>
          </cell>
          <cell r="K160">
            <v>4.60531266642237E-7</v>
          </cell>
          <cell r="L160">
            <v>6.56373710935512E-7</v>
          </cell>
          <cell r="M160">
            <v>7.4148943726357E-7</v>
          </cell>
          <cell r="N160">
            <v>1.34173024999818E-6</v>
          </cell>
          <cell r="O160">
            <v>1.7485776230726899E-6</v>
          </cell>
          <cell r="P160">
            <v>6.9909382144657701E-6</v>
          </cell>
        </row>
        <row r="161">
          <cell r="B161" t="str">
            <v>D-SCOM_LTH</v>
          </cell>
          <cell r="C161" t="str">
            <v>VAR_cap</v>
          </cell>
          <cell r="D161" t="str">
            <v>-</v>
          </cell>
          <cell r="E161">
            <v>0.849700419605391</v>
          </cell>
          <cell r="F161">
            <v>0.84970088918420505</v>
          </cell>
          <cell r="G161">
            <v>0.84970123996512703</v>
          </cell>
          <cell r="H161">
            <v>0.84970154427266598</v>
          </cell>
          <cell r="I161">
            <v>0.849701844142845</v>
          </cell>
          <cell r="J161">
            <v>0.84970220434506305</v>
          </cell>
          <cell r="K161">
            <v>0.84970266487632995</v>
          </cell>
          <cell r="L161">
            <v>0.849703321250041</v>
          </cell>
          <cell r="M161">
            <v>0.84970406273947796</v>
          </cell>
          <cell r="N161">
            <v>0.84970540446972798</v>
          </cell>
          <cell r="O161">
            <v>0.849707153047351</v>
          </cell>
          <cell r="P161">
            <v>0.849714143985565</v>
          </cell>
        </row>
        <row r="162">
          <cell r="B162" t="str">
            <v>EHYD-RUNS15</v>
          </cell>
          <cell r="C162" t="str">
            <v>VAR_fout</v>
          </cell>
          <cell r="D162" t="str">
            <v>ELC35</v>
          </cell>
          <cell r="F162">
            <v>1.8271975623094525E-3</v>
          </cell>
          <cell r="G162">
            <v>1.1121101812728268E-2</v>
          </cell>
          <cell r="H162">
            <v>1.0860414994954182E-2</v>
          </cell>
          <cell r="I162">
            <v>1.0343913885631327E-2</v>
          </cell>
          <cell r="J162">
            <v>1.0703458832274439E-2</v>
          </cell>
          <cell r="K162">
            <v>1.210026772561457E-2</v>
          </cell>
          <cell r="L162">
            <v>1.1249010251816249E-2</v>
          </cell>
          <cell r="M162">
            <v>1.1900201098066844E-2</v>
          </cell>
          <cell r="N162">
            <v>1.100178690298669E-2</v>
          </cell>
          <cell r="O162">
            <v>1.1012561814089838E-2</v>
          </cell>
          <cell r="P162">
            <v>1.3224770600916083E-2</v>
          </cell>
        </row>
        <row r="163">
          <cell r="B163" t="str">
            <v>EHYD-RUNS15</v>
          </cell>
          <cell r="C163" t="str">
            <v>VAR_fin</v>
          </cell>
          <cell r="D163" t="str">
            <v>HYDR</v>
          </cell>
          <cell r="F163">
            <v>1.8271975623094525E-3</v>
          </cell>
          <cell r="G163">
            <v>1.1121101812728268E-2</v>
          </cell>
          <cell r="H163">
            <v>1.0860414994954182E-2</v>
          </cell>
          <cell r="I163">
            <v>1.0343913885631327E-2</v>
          </cell>
          <cell r="J163">
            <v>1.0703458832274439E-2</v>
          </cell>
          <cell r="K163">
            <v>1.210026772561457E-2</v>
          </cell>
          <cell r="L163">
            <v>1.1249010251816249E-2</v>
          </cell>
          <cell r="M163">
            <v>1.1900201098066844E-2</v>
          </cell>
          <cell r="N163">
            <v>1.100178690298669E-2</v>
          </cell>
          <cell r="O163">
            <v>1.1012561814089838E-2</v>
          </cell>
          <cell r="P163">
            <v>1.3224770600916083E-2</v>
          </cell>
        </row>
        <row r="164">
          <cell r="B164" t="str">
            <v>EHYD-RUNS15</v>
          </cell>
          <cell r="C164" t="str">
            <v>VAR_ncap</v>
          </cell>
          <cell r="D164" t="str">
            <v>-</v>
          </cell>
          <cell r="F164">
            <v>1.5803298996451201E-4</v>
          </cell>
          <cell r="G164">
            <v>6.4847031830911101E-4</v>
          </cell>
          <cell r="H164">
            <v>1.20668485266531E-6</v>
          </cell>
          <cell r="I164">
            <v>6.1339013006566402E-7</v>
          </cell>
          <cell r="J164">
            <v>2.6111524094837699E-7</v>
          </cell>
          <cell r="K164">
            <v>4.0399393671174902E-7</v>
          </cell>
          <cell r="L164">
            <v>7.8046493271565098E-7</v>
          </cell>
          <cell r="M164">
            <v>2.8977881905517302E-7</v>
          </cell>
          <cell r="N164">
            <v>1.75109929051041E-6</v>
          </cell>
          <cell r="O164">
            <v>8.6578269641699797E-7</v>
          </cell>
          <cell r="P164">
            <v>2.23051406623181E-4</v>
          </cell>
        </row>
        <row r="165">
          <cell r="B165" t="str">
            <v>EHYD-RUNS15</v>
          </cell>
          <cell r="C165" t="str">
            <v>VAR_cap</v>
          </cell>
          <cell r="D165" t="str">
            <v>-</v>
          </cell>
          <cell r="F165">
            <v>1.5803298996451201E-4</v>
          </cell>
          <cell r="G165">
            <v>8.0650330827362296E-4</v>
          </cell>
          <cell r="H165">
            <v>8.0770999312628801E-4</v>
          </cell>
          <cell r="I165">
            <v>8.0832338325635396E-4</v>
          </cell>
          <cell r="J165">
            <v>8.0858449849730203E-4</v>
          </cell>
          <cell r="K165">
            <v>8.0898849243401399E-4</v>
          </cell>
          <cell r="L165">
            <v>8.0976895736673004E-4</v>
          </cell>
          <cell r="M165">
            <v>8.1005873618578497E-4</v>
          </cell>
          <cell r="N165">
            <v>8.1180983547629495E-4</v>
          </cell>
          <cell r="O165">
            <v>8.1267561817271203E-4</v>
          </cell>
          <cell r="P165">
            <v>1.0357270247958899E-3</v>
          </cell>
        </row>
        <row r="166">
          <cell r="B166" t="str">
            <v>EHYD-RUN10</v>
          </cell>
          <cell r="C166" t="str">
            <v>VAR_fout</v>
          </cell>
          <cell r="D166" t="str">
            <v>ELC13</v>
          </cell>
          <cell r="F166">
            <v>6.2637758740810689E-3</v>
          </cell>
          <cell r="G166">
            <v>2.4673771764137726E-2</v>
          </cell>
          <cell r="H166">
            <v>2.8047325502325814E-2</v>
          </cell>
          <cell r="I166">
            <v>2.716476028005102E-2</v>
          </cell>
          <cell r="J166">
            <v>2.7428574287259498E-2</v>
          </cell>
          <cell r="K166">
            <v>2.7093879592964654E-2</v>
          </cell>
          <cell r="L166">
            <v>2.6069390372760116E-2</v>
          </cell>
          <cell r="M166">
            <v>2.6479617767934102E-2</v>
          </cell>
          <cell r="N166">
            <v>2.6333460313609551E-2</v>
          </cell>
          <cell r="O166">
            <v>2.6597837379509048E-2</v>
          </cell>
          <cell r="P166">
            <v>2.6738966742648217E-2</v>
          </cell>
        </row>
        <row r="167">
          <cell r="B167" t="str">
            <v>EHYD-RUN10</v>
          </cell>
          <cell r="C167" t="str">
            <v>VAR_fin</v>
          </cell>
          <cell r="D167" t="str">
            <v>HYDR</v>
          </cell>
          <cell r="F167">
            <v>6.2637758740810689E-3</v>
          </cell>
          <cell r="G167">
            <v>2.4673771764137726E-2</v>
          </cell>
          <cell r="H167">
            <v>2.8047325502325814E-2</v>
          </cell>
          <cell r="I167">
            <v>2.716476028005102E-2</v>
          </cell>
          <cell r="J167">
            <v>2.7428574287259498E-2</v>
          </cell>
          <cell r="K167">
            <v>2.7093879592964654E-2</v>
          </cell>
          <cell r="L167">
            <v>2.6069390372760116E-2</v>
          </cell>
          <cell r="M167">
            <v>2.6479617767934102E-2</v>
          </cell>
          <cell r="N167">
            <v>2.6333460313609551E-2</v>
          </cell>
          <cell r="O167">
            <v>2.6597837379509048E-2</v>
          </cell>
          <cell r="P167">
            <v>2.6738966742648217E-2</v>
          </cell>
        </row>
        <row r="168">
          <cell r="B168" t="str">
            <v>EHYD-RUN10</v>
          </cell>
          <cell r="C168" t="str">
            <v>VAR_ncap</v>
          </cell>
          <cell r="D168" t="str">
            <v>-</v>
          </cell>
          <cell r="F168">
            <v>5.3188171168562102E-4</v>
          </cell>
          <cell r="G168">
            <v>1.6365660775523501E-3</v>
          </cell>
          <cell r="H168">
            <v>8.6727955423946796E-7</v>
          </cell>
          <cell r="I168">
            <v>2.2991660954032498E-6</v>
          </cell>
          <cell r="J168">
            <v>2.2723972385704398E-6</v>
          </cell>
          <cell r="K168">
            <v>2.14849569808856E-6</v>
          </cell>
          <cell r="L168">
            <v>2.0104718773466902E-6</v>
          </cell>
          <cell r="M168">
            <v>5.7257583271235305E-7</v>
          </cell>
          <cell r="N168">
            <v>1.1407463977949701E-6</v>
          </cell>
          <cell r="O168">
            <v>2.9489647351152801E-6</v>
          </cell>
          <cell r="P168">
            <v>5.3623329636804599E-5</v>
          </cell>
        </row>
        <row r="169">
          <cell r="B169" t="str">
            <v>EHYD-RUN10</v>
          </cell>
          <cell r="C169" t="str">
            <v>VAR_cap</v>
          </cell>
          <cell r="D169" t="str">
            <v>-</v>
          </cell>
          <cell r="F169">
            <v>5.3188171168562102E-4</v>
          </cell>
          <cell r="G169">
            <v>2.1684477892379701E-3</v>
          </cell>
          <cell r="H169">
            <v>2.16931506879221E-3</v>
          </cell>
          <cell r="I169">
            <v>2.1716142348876199E-3</v>
          </cell>
          <cell r="J169">
            <v>2.1738866321261898E-3</v>
          </cell>
          <cell r="K169">
            <v>2.17603512782428E-3</v>
          </cell>
          <cell r="L169">
            <v>2.1780455997016199E-3</v>
          </cell>
          <cell r="M169">
            <v>2.1786181755343299E-3</v>
          </cell>
          <cell r="N169">
            <v>2.17975892193213E-3</v>
          </cell>
          <cell r="O169">
            <v>2.1827078866672399E-3</v>
          </cell>
          <cell r="P169">
            <v>2.23633121630405E-3</v>
          </cell>
        </row>
        <row r="170">
          <cell r="B170" t="str">
            <v>ITOT-CHPWOD</v>
          </cell>
          <cell r="C170" t="str">
            <v>VAR_fout</v>
          </cell>
          <cell r="D170" t="str">
            <v>ITOT_LTH_CHP</v>
          </cell>
          <cell r="E170">
            <v>0.66507031938919048</v>
          </cell>
          <cell r="F170">
            <v>1.8097517358904838</v>
          </cell>
          <cell r="G170">
            <v>3.4434127806073849</v>
          </cell>
          <cell r="H170">
            <v>3.9451042484517354</v>
          </cell>
          <cell r="I170">
            <v>5.3003450617616021</v>
          </cell>
          <cell r="J170">
            <v>6.2559816019894328</v>
          </cell>
          <cell r="K170">
            <v>7.9370337738883681</v>
          </cell>
          <cell r="L170">
            <v>8.4039169627115946</v>
          </cell>
          <cell r="M170">
            <v>8.4380611454421981</v>
          </cell>
          <cell r="N170">
            <v>8.1874096536511143</v>
          </cell>
          <cell r="O170">
            <v>8.469854057626284</v>
          </cell>
          <cell r="P170">
            <v>8.359583346623733</v>
          </cell>
        </row>
        <row r="171">
          <cell r="B171" t="str">
            <v>ITOT-CHPWOD</v>
          </cell>
          <cell r="C171" t="str">
            <v>VAR_fout</v>
          </cell>
          <cell r="D171" t="str">
            <v>ITOT_KEV_WOD_ELC_CHP</v>
          </cell>
          <cell r="E171">
            <v>0.17390058660566707</v>
          </cell>
          <cell r="F171">
            <v>0.51965243864581778</v>
          </cell>
          <cell r="G171">
            <v>1.1594347659437496</v>
          </cell>
          <cell r="H171">
            <v>1.8649583719953602</v>
          </cell>
          <cell r="I171">
            <v>2.5056176655600266</v>
          </cell>
          <cell r="J171">
            <v>2.9573731209404528</v>
          </cell>
          <cell r="K171">
            <v>3.7520523294744925</v>
          </cell>
          <cell r="L171">
            <v>3.9727607460091123</v>
          </cell>
          <cell r="M171">
            <v>3.9889016323908475</v>
          </cell>
          <cell r="N171">
            <v>3.8704118362714297</v>
          </cell>
          <cell r="O171">
            <v>4.003931009059694</v>
          </cell>
          <cell r="P171">
            <v>3.951803036585757</v>
          </cell>
        </row>
        <row r="172">
          <cell r="B172" t="str">
            <v>ITOT-CHPWOD</v>
          </cell>
          <cell r="C172" t="str">
            <v>VAR_fin</v>
          </cell>
          <cell r="D172" t="str">
            <v>IWOD</v>
          </cell>
          <cell r="E172">
            <v>0.88252574379360826</v>
          </cell>
          <cell r="F172">
            <v>2.3013427643449336</v>
          </cell>
          <cell r="G172">
            <v>4.5387610778393732</v>
          </cell>
          <cell r="H172">
            <v>5.512841615146705</v>
          </cell>
          <cell r="I172">
            <v>7.2488496532242213</v>
          </cell>
          <cell r="J172">
            <v>8.3778598250570209</v>
          </cell>
          <cell r="K172">
            <v>10.413629208376168</v>
          </cell>
          <cell r="L172">
            <v>10.810660986026869</v>
          </cell>
          <cell r="M172">
            <v>10.85194548493925</v>
          </cell>
          <cell r="N172">
            <v>10.532921949782104</v>
          </cell>
          <cell r="O172">
            <v>10.895107217402128</v>
          </cell>
          <cell r="P172">
            <v>10.758620772302466</v>
          </cell>
        </row>
        <row r="173">
          <cell r="B173" t="str">
            <v>ITOT-CHPWOD</v>
          </cell>
          <cell r="C173" t="str">
            <v>VAR_ncap</v>
          </cell>
          <cell r="D173" t="str">
            <v>-</v>
          </cell>
          <cell r="F173">
            <v>1.7535739934410599E-2</v>
          </cell>
          <cell r="G173">
            <v>2.3656416774529399E-2</v>
          </cell>
          <cell r="H173">
            <v>2.60882775505774E-2</v>
          </cell>
          <cell r="I173">
            <v>3.3915246075724999E-2</v>
          </cell>
          <cell r="J173">
            <v>5.1486415618998499E-2</v>
          </cell>
          <cell r="K173">
            <v>6.1649520765900898E-2</v>
          </cell>
          <cell r="L173">
            <v>5.0846233587532798E-2</v>
          </cell>
          <cell r="M173">
            <v>5.28137595496194E-2</v>
          </cell>
          <cell r="N173">
            <v>5.6415993231241898E-2</v>
          </cell>
          <cell r="O173">
            <v>6.2255244686785803E-2</v>
          </cell>
          <cell r="P173">
            <v>4.0228590228756599E-2</v>
          </cell>
        </row>
        <row r="174">
          <cell r="B174" t="str">
            <v>ITOT-CHPWOD</v>
          </cell>
          <cell r="C174" t="str">
            <v>VAR_cap</v>
          </cell>
          <cell r="D174" t="str">
            <v>-</v>
          </cell>
          <cell r="E174">
            <v>8.8668522251138301E-3</v>
          </cell>
          <cell r="F174">
            <v>1.921445063209825E-2</v>
          </cell>
          <cell r="G174">
            <v>4.2870239277339565E-2</v>
          </cell>
          <cell r="H174">
            <v>6.8957033803451973E-2</v>
          </cell>
          <cell r="I174">
            <v>9.265174875247173E-2</v>
          </cell>
          <cell r="J174">
            <v>0.11149168453178036</v>
          </cell>
          <cell r="K174">
            <v>0.1470498285599062</v>
          </cell>
          <cell r="L174">
            <v>0.16397987134513789</v>
          </cell>
          <cell r="M174">
            <v>0.16504971965249685</v>
          </cell>
          <cell r="N174">
            <v>0.16007347115680182</v>
          </cell>
          <cell r="O174">
            <v>0.1637445990186904</v>
          </cell>
          <cell r="P174">
            <v>0.15889647449121516</v>
          </cell>
        </row>
        <row r="175">
          <cell r="B175" t="str">
            <v>EHYD-RUN15</v>
          </cell>
          <cell r="C175" t="str">
            <v>VAR_fout</v>
          </cell>
          <cell r="D175" t="str">
            <v>ELC13</v>
          </cell>
          <cell r="F175">
            <v>2.8330981387356818E-3</v>
          </cell>
          <cell r="G175">
            <v>2.9033940328810335E-3</v>
          </cell>
          <cell r="H175">
            <v>9.1933458517802422E-3</v>
          </cell>
          <cell r="I175">
            <v>1.1955305436761106E-2</v>
          </cell>
          <cell r="J175">
            <v>1.214866110812399E-2</v>
          </cell>
          <cell r="K175">
            <v>1.2801564583139378E-2</v>
          </cell>
          <cell r="L175">
            <v>1.2765590699457666E-2</v>
          </cell>
          <cell r="M175">
            <v>1.2839821089665559E-2</v>
          </cell>
          <cell r="N175">
            <v>1.2620756311103869E-2</v>
          </cell>
          <cell r="O175">
            <v>1.2777198045142421E-2</v>
          </cell>
          <cell r="P175">
            <v>1.3979078860147631E-2</v>
          </cell>
        </row>
        <row r="176">
          <cell r="B176" t="str">
            <v>EHYD-RUN15</v>
          </cell>
          <cell r="C176" t="str">
            <v>VAR_fin</v>
          </cell>
          <cell r="D176" t="str">
            <v>HYDR</v>
          </cell>
          <cell r="F176">
            <v>2.8330981387356818E-3</v>
          </cell>
          <cell r="G176">
            <v>2.9033940328810335E-3</v>
          </cell>
          <cell r="H176">
            <v>9.1933458517802422E-3</v>
          </cell>
          <cell r="I176">
            <v>1.1955305436761106E-2</v>
          </cell>
          <cell r="J176">
            <v>1.214866110812399E-2</v>
          </cell>
          <cell r="K176">
            <v>1.2801564583139378E-2</v>
          </cell>
          <cell r="L176">
            <v>1.2765590699457666E-2</v>
          </cell>
          <cell r="M176">
            <v>1.2839821089665559E-2</v>
          </cell>
          <cell r="N176">
            <v>1.2620756311103869E-2</v>
          </cell>
          <cell r="O176">
            <v>1.2777198045142421E-2</v>
          </cell>
          <cell r="P176">
            <v>1.3979078860147631E-2</v>
          </cell>
        </row>
        <row r="177">
          <cell r="B177" t="str">
            <v>EHYD-RUN15</v>
          </cell>
          <cell r="C177" t="str">
            <v>VAR_ncap</v>
          </cell>
          <cell r="D177" t="str">
            <v>-</v>
          </cell>
          <cell r="F177">
            <v>2.41634850033591E-4</v>
          </cell>
          <cell r="G177">
            <v>6.6800495925039096E-4</v>
          </cell>
          <cell r="H177">
            <v>8.3529674125846004E-7</v>
          </cell>
          <cell r="I177">
            <v>7.1162463618459601E-7</v>
          </cell>
          <cell r="J177">
            <v>6.6685210885155699E-7</v>
          </cell>
          <cell r="K177">
            <v>2.4298211975691199E-6</v>
          </cell>
          <cell r="L177">
            <v>4.6192903607466501E-7</v>
          </cell>
          <cell r="M177">
            <v>2.0298258306823299E-6</v>
          </cell>
          <cell r="N177">
            <v>2.0301942600734399E-6</v>
          </cell>
          <cell r="O177">
            <v>1.6508158992563899E-4</v>
          </cell>
        </row>
        <row r="178">
          <cell r="B178" t="str">
            <v>EHYD-RUN15</v>
          </cell>
          <cell r="C178" t="str">
            <v>VAR_cap</v>
          </cell>
          <cell r="D178" t="str">
            <v>-</v>
          </cell>
          <cell r="F178">
            <v>2.41634850033591E-4</v>
          </cell>
          <cell r="G178">
            <v>2.41634850033591E-4</v>
          </cell>
          <cell r="H178">
            <v>7.0708400577060705E-4</v>
          </cell>
          <cell r="I178">
            <v>9.10475106025241E-4</v>
          </cell>
          <cell r="J178">
            <v>9.1103729166691703E-4</v>
          </cell>
          <cell r="K178">
            <v>9.1223397120527303E-4</v>
          </cell>
          <cell r="L178">
            <v>9.1428340396784605E-4</v>
          </cell>
          <cell r="M178">
            <v>9.1514971845217804E-4</v>
          </cell>
          <cell r="N178">
            <v>9.1677515883460301E-4</v>
          </cell>
          <cell r="O178">
            <v>9.4428927909314905E-4</v>
          </cell>
          <cell r="P178">
            <v>1.0838869430203201E-3</v>
          </cell>
        </row>
        <row r="179">
          <cell r="B179" t="str">
            <v>SCOM-SWHSTG-CHPWOD</v>
          </cell>
          <cell r="C179" t="str">
            <v>VAR_fout</v>
          </cell>
          <cell r="D179" t="str">
            <v>AUX_SCOM-CHPWOD_OUT</v>
          </cell>
          <cell r="E179">
            <v>1.1532330983579869E-4</v>
          </cell>
          <cell r="F179">
            <v>5.846811162741043E-5</v>
          </cell>
          <cell r="G179">
            <v>5.972099973801605E-5</v>
          </cell>
          <cell r="H179">
            <v>3.4725200502677939E-2</v>
          </cell>
          <cell r="I179">
            <v>3.4827300223602642E-2</v>
          </cell>
          <cell r="J179">
            <v>4.1478762056120479E-2</v>
          </cell>
          <cell r="K179">
            <v>0.11054941965416827</v>
          </cell>
          <cell r="L179">
            <v>0.27006535525063946</v>
          </cell>
          <cell r="M179">
            <v>0.22144239175690442</v>
          </cell>
          <cell r="N179">
            <v>0.3589765084499108</v>
          </cell>
          <cell r="O179">
            <v>0.27940835468849928</v>
          </cell>
          <cell r="P179">
            <v>0.59702699154202143</v>
          </cell>
        </row>
        <row r="180">
          <cell r="B180" t="str">
            <v>SCOM-SWHSTG-CHPWOD</v>
          </cell>
          <cell r="C180" t="str">
            <v>VAR_fout</v>
          </cell>
          <cell r="D180" t="str">
            <v>SCOM_LTH_CHPWOD</v>
          </cell>
          <cell r="E180">
            <v>1.1532330983579891E-4</v>
          </cell>
          <cell r="F180">
            <v>5.851590165479431E-5</v>
          </cell>
          <cell r="G180">
            <v>5.9797271768332804E-5</v>
          </cell>
          <cell r="H180">
            <v>3.4725200502677855E-2</v>
          </cell>
          <cell r="I180">
            <v>3.4866040268345201E-2</v>
          </cell>
          <cell r="J180">
            <v>4.1478762056120437E-2</v>
          </cell>
          <cell r="K180">
            <v>0.11065748360299928</v>
          </cell>
          <cell r="L180">
            <v>0.27006535525063946</v>
          </cell>
          <cell r="M180">
            <v>0.22144239175690442</v>
          </cell>
          <cell r="N180">
            <v>0.35897650844991064</v>
          </cell>
          <cell r="O180">
            <v>0.27940835468849928</v>
          </cell>
          <cell r="P180">
            <v>0.59702699154202132</v>
          </cell>
        </row>
        <row r="181">
          <cell r="B181" t="str">
            <v>SCOM-SWHSTG-CHPWOD</v>
          </cell>
          <cell r="C181" t="str">
            <v>VAR_fin</v>
          </cell>
          <cell r="D181" t="str">
            <v>AUX_SCOM-CHPWOD_IN</v>
          </cell>
          <cell r="E181">
            <v>1.1532330983579891E-4</v>
          </cell>
          <cell r="F181">
            <v>5.851590165479431E-5</v>
          </cell>
          <cell r="G181">
            <v>5.9797271768332804E-5</v>
          </cell>
          <cell r="H181">
            <v>3.9908306509653171E-2</v>
          </cell>
          <cell r="I181">
            <v>3.8745977011624848E-2</v>
          </cell>
          <cell r="J181">
            <v>4.4606751684200877E-2</v>
          </cell>
          <cell r="K181">
            <v>0.11527406196280049</v>
          </cell>
          <cell r="L181">
            <v>0.27280301046176142</v>
          </cell>
          <cell r="M181">
            <v>0.22368474509506658</v>
          </cell>
          <cell r="N181">
            <v>0.36261192654713903</v>
          </cell>
          <cell r="O181">
            <v>0.28223634639258266</v>
          </cell>
          <cell r="P181">
            <v>0.60306893739637946</v>
          </cell>
        </row>
        <row r="182">
          <cell r="B182" t="str">
            <v>SCOM-SWHSTG-CHPWOD</v>
          </cell>
          <cell r="C182" t="str">
            <v>VAR_fin</v>
          </cell>
          <cell r="D182" t="str">
            <v>SCOM_LTH_CHPWOD</v>
          </cell>
          <cell r="E182">
            <v>1.1532330983579891E-4</v>
          </cell>
          <cell r="F182">
            <v>5.851590165479431E-5</v>
          </cell>
          <cell r="G182">
            <v>5.9797271768332804E-5</v>
          </cell>
          <cell r="H182">
            <v>3.9908306509653171E-2</v>
          </cell>
          <cell r="I182">
            <v>3.8745977011624848E-2</v>
          </cell>
          <cell r="J182">
            <v>4.4606751684200877E-2</v>
          </cell>
          <cell r="K182">
            <v>0.11527406196280049</v>
          </cell>
          <cell r="L182">
            <v>0.27280301046176142</v>
          </cell>
          <cell r="M182">
            <v>0.22368474509506658</v>
          </cell>
          <cell r="N182">
            <v>0.36261192654713903</v>
          </cell>
          <cell r="O182">
            <v>0.28223634639258266</v>
          </cell>
          <cell r="P182">
            <v>0.60306893739637946</v>
          </cell>
        </row>
        <row r="183">
          <cell r="B183" t="str">
            <v>SCOM-SWHSTG-CHPWOD</v>
          </cell>
          <cell r="C183" t="str">
            <v>VAR_ncap</v>
          </cell>
          <cell r="D183" t="str">
            <v>-</v>
          </cell>
          <cell r="E183">
            <v>4.0895293441642498E-3</v>
          </cell>
          <cell r="F183">
            <v>1.17401630653594E-4</v>
          </cell>
          <cell r="G183">
            <v>2.9046488013804902E-4</v>
          </cell>
          <cell r="H183">
            <v>2.9202033295961402E-4</v>
          </cell>
          <cell r="I183">
            <v>4.4540646681094399E-3</v>
          </cell>
          <cell r="J183">
            <v>3.2415925489198299E-3</v>
          </cell>
          <cell r="K183">
            <v>5.0486936604035896E-4</v>
          </cell>
          <cell r="L183">
            <v>1.32586720968769E-2</v>
          </cell>
          <cell r="M183">
            <v>1.4730273443136699E-4</v>
          </cell>
          <cell r="N183">
            <v>9.3633804043169195E-3</v>
          </cell>
          <cell r="O183">
            <v>5.9569579148104797E-3</v>
          </cell>
          <cell r="P183">
            <v>2.2544731567295299E-2</v>
          </cell>
        </row>
        <row r="184">
          <cell r="B184" t="str">
            <v>SCOM-SWHSTG-CHPWOD</v>
          </cell>
          <cell r="C184" t="str">
            <v>VAR_cap</v>
          </cell>
          <cell r="D184" t="str">
            <v>-</v>
          </cell>
          <cell r="E184">
            <v>4.0895293441642498E-3</v>
          </cell>
          <cell r="F184">
            <v>4.193864906432844E-3</v>
          </cell>
          <cell r="G184">
            <v>4.4511778148437217E-3</v>
          </cell>
          <cell r="H184">
            <v>4.6894884034589593E-3</v>
          </cell>
          <cell r="I184">
            <v>6.0318550356419486E-3</v>
          </cell>
          <cell r="J184">
            <v>7.8846065107989905E-3</v>
          </cell>
          <cell r="K184">
            <v>8.1183899200165492E-3</v>
          </cell>
          <cell r="L184">
            <v>1.6931236349000043E-2</v>
          </cell>
          <cell r="M184">
            <v>1.4043562687575183E-2</v>
          </cell>
          <cell r="N184">
            <v>2.2643888336029747E-2</v>
          </cell>
          <cell r="O184">
            <v>1.7590871042418854E-2</v>
          </cell>
          <cell r="P184">
            <v>3.7739306305451623E-2</v>
          </cell>
        </row>
        <row r="185">
          <cell r="B185" t="str">
            <v>RHNM-ESOLPV</v>
          </cell>
          <cell r="C185" t="str">
            <v>VAR_fout</v>
          </cell>
          <cell r="D185" t="str">
            <v>RHNM_SOL_ELC</v>
          </cell>
          <cell r="F185">
            <v>1.1929731241067766E-4</v>
          </cell>
          <cell r="G185">
            <v>2.8818150459882501</v>
          </cell>
          <cell r="H185">
            <v>6.7034263206609639</v>
          </cell>
          <cell r="I185">
            <v>7.0453875942216406</v>
          </cell>
          <cell r="J185">
            <v>7.4047746448803817</v>
          </cell>
          <cell r="K185">
            <v>7.7824944146794337</v>
          </cell>
          <cell r="L185">
            <v>8.1794836548706318</v>
          </cell>
          <cell r="M185">
            <v>8.596723032172239</v>
          </cell>
          <cell r="N185">
            <v>9.0352511438922285</v>
          </cell>
          <cell r="O185">
            <v>9.4961535745922738</v>
          </cell>
          <cell r="P185">
            <v>9.9806948863738416</v>
          </cell>
        </row>
        <row r="186">
          <cell r="B186" t="str">
            <v>RHNM-ESOLPV</v>
          </cell>
          <cell r="C186" t="str">
            <v>VAR_fin</v>
          </cell>
          <cell r="D186" t="str">
            <v>SOL</v>
          </cell>
          <cell r="F186">
            <v>1.1929731241067766E-4</v>
          </cell>
          <cell r="G186">
            <v>2.8818150459882501</v>
          </cell>
          <cell r="H186">
            <v>6.7034263206609639</v>
          </cell>
          <cell r="I186">
            <v>7.0453875942216406</v>
          </cell>
          <cell r="J186">
            <v>7.4047746448803817</v>
          </cell>
          <cell r="K186">
            <v>7.7824944146794337</v>
          </cell>
          <cell r="L186">
            <v>8.1794836548706318</v>
          </cell>
          <cell r="M186">
            <v>8.596723032172239</v>
          </cell>
          <cell r="N186">
            <v>9.0352511438922285</v>
          </cell>
          <cell r="O186">
            <v>9.4961535745922738</v>
          </cell>
          <cell r="P186">
            <v>9.9806948863738416</v>
          </cell>
        </row>
        <row r="187">
          <cell r="B187" t="str">
            <v>RHNM-ESOLPV</v>
          </cell>
          <cell r="C187" t="str">
            <v>VAR_fin</v>
          </cell>
          <cell r="D187" t="str">
            <v>SOLPVC</v>
          </cell>
          <cell r="F187">
            <v>1.19297312410678E-4</v>
          </cell>
          <cell r="G187">
            <v>2.8818150459882501</v>
          </cell>
          <cell r="H187">
            <v>6.7034263206609701</v>
          </cell>
          <cell r="I187">
            <v>7.0453875942216397</v>
          </cell>
          <cell r="J187">
            <v>7.40477464488038</v>
          </cell>
          <cell r="K187">
            <v>7.7824944146794399</v>
          </cell>
          <cell r="L187">
            <v>8.1794836548706407</v>
          </cell>
          <cell r="M187">
            <v>8.5967230321722408</v>
          </cell>
          <cell r="N187">
            <v>9.0352511438922303</v>
          </cell>
          <cell r="O187">
            <v>9.4961535745922703</v>
          </cell>
          <cell r="P187">
            <v>9.9806948863738292</v>
          </cell>
        </row>
        <row r="188">
          <cell r="B188" t="str">
            <v>RHNM-ESOLPV</v>
          </cell>
          <cell r="C188" t="str">
            <v>VAR_ncap</v>
          </cell>
          <cell r="D188" t="str">
            <v>-</v>
          </cell>
          <cell r="F188">
            <v>4.0682193522056603E-5</v>
          </cell>
          <cell r="G188">
            <v>0.860414372833471</v>
          </cell>
          <cell r="H188">
            <v>0.79789425458080399</v>
          </cell>
          <cell r="I188">
            <v>8.4596770523260506E-2</v>
          </cell>
          <cell r="J188">
            <v>8.8923667012111601E-2</v>
          </cell>
          <cell r="K188">
            <v>1.05442545212567</v>
          </cell>
          <cell r="L188">
            <v>0.79555845482182597</v>
          </cell>
          <cell r="M188">
            <v>0.17391849622845301</v>
          </cell>
          <cell r="N188">
            <v>0.21130835318862401</v>
          </cell>
          <cell r="O188">
            <v>1.16844705856603</v>
          </cell>
          <cell r="P188">
            <v>0.91543007297730705</v>
          </cell>
        </row>
        <row r="189">
          <cell r="B189" t="str">
            <v>RHNM-ESOLPV</v>
          </cell>
          <cell r="C189" t="str">
            <v>VAR_cap</v>
          </cell>
          <cell r="D189" t="str">
            <v>-</v>
          </cell>
          <cell r="F189">
            <v>4.0682193522056603E-5</v>
          </cell>
          <cell r="G189">
            <v>0.86045505502699304</v>
          </cell>
          <cell r="H189">
            <v>1.6583493096077999</v>
          </cell>
          <cell r="I189">
            <v>1.7429460801310599</v>
          </cell>
          <cell r="J189">
            <v>1.8318540743325</v>
          </cell>
          <cell r="K189">
            <v>1.9252949906104599</v>
          </cell>
          <cell r="L189">
            <v>2.0235043444828702</v>
          </cell>
          <cell r="M189">
            <v>2.1267243283893502</v>
          </cell>
          <cell r="N189">
            <v>2.23521075636457</v>
          </cell>
          <cell r="O189">
            <v>2.3492323628049299</v>
          </cell>
          <cell r="P189">
            <v>2.4691039809604098</v>
          </cell>
        </row>
        <row r="190">
          <cell r="B190" t="str">
            <v>CHPNGA</v>
          </cell>
          <cell r="C190" t="str">
            <v>VAR_fout</v>
          </cell>
          <cell r="D190" t="str">
            <v>ELC35</v>
          </cell>
          <cell r="E190">
            <v>0.965882801094893</v>
          </cell>
          <cell r="F190">
            <v>5.4292968008550196E-4</v>
          </cell>
          <cell r="G190">
            <v>2.8369276412164128E-2</v>
          </cell>
          <cell r="H190">
            <v>0.7174863235876433</v>
          </cell>
          <cell r="I190">
            <v>0.50173024658829102</v>
          </cell>
          <cell r="J190">
            <v>0.99816266556580691</v>
          </cell>
          <cell r="K190">
            <v>1.1641044981413373</v>
          </cell>
          <cell r="L190">
            <v>0.7815481998087096</v>
          </cell>
          <cell r="M190">
            <v>0.63483906679541025</v>
          </cell>
          <cell r="N190">
            <v>0.32399475769989022</v>
          </cell>
          <cell r="O190">
            <v>0.16057019840895428</v>
          </cell>
          <cell r="P190">
            <v>0.16783952324594062</v>
          </cell>
        </row>
        <row r="191">
          <cell r="B191" t="str">
            <v>CHPNGA</v>
          </cell>
          <cell r="C191" t="str">
            <v>VAR_fout</v>
          </cell>
          <cell r="D191" t="str">
            <v>LTH</v>
          </cell>
          <cell r="E191">
            <v>1.8035550506116771</v>
          </cell>
          <cell r="F191">
            <v>1.0432692225847936E-3</v>
          </cell>
          <cell r="G191">
            <v>5.6823555045322029E-2</v>
          </cell>
          <cell r="H191">
            <v>1.5345108145067921</v>
          </cell>
          <cell r="I191">
            <v>1.0672972577645827</v>
          </cell>
          <cell r="J191">
            <v>2.1118473691845434</v>
          </cell>
          <cell r="K191">
            <v>2.4498355346700702</v>
          </cell>
          <cell r="L191">
            <v>1.6359576886079499</v>
          </cell>
          <cell r="M191">
            <v>1.3288621899543047</v>
          </cell>
          <cell r="N191">
            <v>0.67819453113389172</v>
          </cell>
          <cell r="O191">
            <v>0.336109853125792</v>
          </cell>
          <cell r="P191">
            <v>0.35132619916941099</v>
          </cell>
        </row>
        <row r="192">
          <cell r="B192" t="str">
            <v>CHPNGA</v>
          </cell>
          <cell r="C192" t="str">
            <v>VAR_fout</v>
          </cell>
          <cell r="D192" t="str">
            <v>CO2_E</v>
          </cell>
          <cell r="E192">
            <v>209.883256714526</v>
          </cell>
          <cell r="F192">
            <v>0.149592983854543</v>
          </cell>
          <cell r="G192">
            <v>6.7380527468108999</v>
          </cell>
          <cell r="H192">
            <v>164.20953605080601</v>
          </cell>
          <cell r="I192">
            <v>114.265630388509</v>
          </cell>
          <cell r="J192">
            <v>226.043156442347</v>
          </cell>
          <cell r="K192">
            <v>262.89153326935701</v>
          </cell>
          <cell r="L192">
            <v>175.69096025881501</v>
          </cell>
          <cell r="M192">
            <v>142.44785754349101</v>
          </cell>
          <cell r="N192">
            <v>73.128515275658401</v>
          </cell>
          <cell r="O192">
            <v>36.421303672240597</v>
          </cell>
          <cell r="P192">
            <v>38.5063229310582</v>
          </cell>
        </row>
        <row r="193">
          <cell r="B193" t="str">
            <v>CHPNGA</v>
          </cell>
          <cell r="C193" t="str">
            <v>VAR_fin</v>
          </cell>
          <cell r="D193" t="str">
            <v>ENGA</v>
          </cell>
          <cell r="E193">
            <v>3.721334338910042</v>
          </cell>
          <cell r="F193">
            <v>2.6523578697613924E-3</v>
          </cell>
          <cell r="G193">
            <v>0.11946902033352676</v>
          </cell>
          <cell r="H193">
            <v>2.9115165966454959</v>
          </cell>
          <cell r="I193">
            <v>2.0259863544061916</v>
          </cell>
          <cell r="J193">
            <v>4.007857383729557</v>
          </cell>
          <cell r="K193">
            <v>4.6611973983928534</v>
          </cell>
          <cell r="L193">
            <v>3.1150879478513374</v>
          </cell>
          <cell r="M193">
            <v>2.5256712330406255</v>
          </cell>
          <cell r="N193">
            <v>1.2966048807740844</v>
          </cell>
          <cell r="O193">
            <v>0.64576779560710229</v>
          </cell>
          <cell r="P193">
            <v>0.68273622218188346</v>
          </cell>
        </row>
        <row r="194">
          <cell r="B194" t="str">
            <v>CHPNGA</v>
          </cell>
          <cell r="C194" t="str">
            <v>VAR_ncap</v>
          </cell>
          <cell r="D194" t="str">
            <v>-</v>
          </cell>
          <cell r="F194">
            <v>1.98086216331646E-6</v>
          </cell>
          <cell r="G194">
            <v>2.4916684205666599E-3</v>
          </cell>
          <cell r="H194">
            <v>3.1605995114167902E-2</v>
          </cell>
          <cell r="I194">
            <v>9.2154042258958498E-5</v>
          </cell>
          <cell r="J194">
            <v>6.3887362932114805E-2</v>
          </cell>
          <cell r="K194">
            <v>1.0161479873499499E-2</v>
          </cell>
          <cell r="L194">
            <v>1.2325717147629799E-4</v>
          </cell>
          <cell r="M194">
            <v>3.8142555970502802E-3</v>
          </cell>
          <cell r="N194">
            <v>1.6637979331058799E-2</v>
          </cell>
          <cell r="O194">
            <v>2.7089494077143697E-4</v>
          </cell>
          <cell r="P194">
            <v>2.8252624752348001E-3</v>
          </cell>
        </row>
        <row r="195">
          <cell r="B195" t="str">
            <v>CHPNGA</v>
          </cell>
          <cell r="C195" t="str">
            <v>VAR_cap</v>
          </cell>
          <cell r="D195" t="str">
            <v>-</v>
          </cell>
          <cell r="E195">
            <v>5.7473765613720598E-2</v>
          </cell>
          <cell r="F195">
            <v>1.8495445965040214E-4</v>
          </cell>
          <cell r="G195">
            <v>2.6748202598335657E-3</v>
          </cell>
          <cell r="H195">
            <v>3.4275698565581804E-2</v>
          </cell>
          <cell r="I195">
            <v>3.4274395262435024E-2</v>
          </cell>
          <cell r="J195">
            <v>9.8067684203239913E-2</v>
          </cell>
          <cell r="K195">
            <v>9.615658386005306E-2</v>
          </cell>
          <cell r="L195">
            <v>7.4252223008449109E-2</v>
          </cell>
          <cell r="M195">
            <v>6.9535696692014801E-2</v>
          </cell>
          <cell r="N195">
            <v>3.0721260195878099E-2</v>
          </cell>
          <cell r="O195">
            <v>2.083042826310065E-2</v>
          </cell>
          <cell r="P195">
            <v>2.3528135758797798E-2</v>
          </cell>
        </row>
        <row r="196">
          <cell r="B196" t="str">
            <v>EHYD-PUM00</v>
          </cell>
          <cell r="C196" t="str">
            <v>VAR_fout</v>
          </cell>
          <cell r="D196" t="str">
            <v>ELC</v>
          </cell>
          <cell r="E196">
            <v>12.841926242701613</v>
          </cell>
          <cell r="F196">
            <v>16.032980376127739</v>
          </cell>
          <cell r="G196">
            <v>5.8527773757465447</v>
          </cell>
          <cell r="H196">
            <v>12.732779125947195</v>
          </cell>
          <cell r="I196">
            <v>12.769769309082603</v>
          </cell>
          <cell r="J196">
            <v>12.800473784949922</v>
          </cell>
          <cell r="K196">
            <v>12.83175479296245</v>
          </cell>
          <cell r="L196">
            <v>12.860820546646265</v>
          </cell>
          <cell r="M196">
            <v>12.891474088668422</v>
          </cell>
          <cell r="N196">
            <v>12.927619485323039</v>
          </cell>
          <cell r="O196">
            <v>12.967245557602384</v>
          </cell>
          <cell r="P196">
            <v>13.039758653952303</v>
          </cell>
        </row>
        <row r="197">
          <cell r="B197" t="str">
            <v>EHYD-PUM00</v>
          </cell>
          <cell r="C197" t="str">
            <v>VAR_fout</v>
          </cell>
          <cell r="D197" t="str">
            <v>AUX_PUMP_OUT</v>
          </cell>
          <cell r="E197">
            <v>12.841926242701613</v>
          </cell>
          <cell r="F197">
            <v>16.032980376127739</v>
          </cell>
          <cell r="G197">
            <v>5.8527773757465447</v>
          </cell>
          <cell r="H197">
            <v>12.732779125947195</v>
          </cell>
          <cell r="I197">
            <v>12.769769309082607</v>
          </cell>
          <cell r="J197">
            <v>12.800473784949922</v>
          </cell>
          <cell r="K197">
            <v>12.83175479296245</v>
          </cell>
          <cell r="L197">
            <v>12.860820546646265</v>
          </cell>
          <cell r="M197">
            <v>12.891474088668422</v>
          </cell>
          <cell r="N197">
            <v>12.927619485323039</v>
          </cell>
          <cell r="O197">
            <v>12.967245557602384</v>
          </cell>
          <cell r="P197">
            <v>13.039758653952303</v>
          </cell>
        </row>
        <row r="198">
          <cell r="B198" t="str">
            <v>EHYD-PUM00</v>
          </cell>
          <cell r="C198" t="str">
            <v>VAR_fin</v>
          </cell>
          <cell r="D198" t="str">
            <v>AUX_PUMP_IN</v>
          </cell>
          <cell r="E198">
            <v>16.05241307649414</v>
          </cell>
          <cell r="F198">
            <v>20.041228385254509</v>
          </cell>
          <cell r="G198">
            <v>7.3159717461956975</v>
          </cell>
          <cell r="H198">
            <v>15.915974029413581</v>
          </cell>
          <cell r="I198">
            <v>15.96221363969136</v>
          </cell>
          <cell r="J198">
            <v>16.000591380441087</v>
          </cell>
          <cell r="K198">
            <v>16.039692606310862</v>
          </cell>
          <cell r="L198">
            <v>16.076024517734183</v>
          </cell>
          <cell r="M198">
            <v>16.114341988348791</v>
          </cell>
          <cell r="N198">
            <v>16.159523011771679</v>
          </cell>
          <cell r="O198">
            <v>16.209056148159398</v>
          </cell>
          <cell r="P198">
            <v>16.299696764625043</v>
          </cell>
        </row>
        <row r="199">
          <cell r="B199" t="str">
            <v>EHYD-PUM00</v>
          </cell>
          <cell r="C199" t="str">
            <v>VAR_fin</v>
          </cell>
          <cell r="D199" t="str">
            <v>ELC</v>
          </cell>
          <cell r="E199">
            <v>16.05241307649414</v>
          </cell>
          <cell r="F199">
            <v>20.041228385254509</v>
          </cell>
          <cell r="G199">
            <v>7.3159717461956975</v>
          </cell>
          <cell r="H199">
            <v>15.915974029413581</v>
          </cell>
          <cell r="I199">
            <v>15.96221363969136</v>
          </cell>
          <cell r="J199">
            <v>16.000591380441087</v>
          </cell>
          <cell r="K199">
            <v>16.039692606310862</v>
          </cell>
          <cell r="L199">
            <v>16.076024517734183</v>
          </cell>
          <cell r="M199">
            <v>16.114341988348791</v>
          </cell>
          <cell r="N199">
            <v>16.159523011771679</v>
          </cell>
          <cell r="O199">
            <v>16.209056148159398</v>
          </cell>
          <cell r="P199">
            <v>16.299696764625043</v>
          </cell>
        </row>
        <row r="200">
          <cell r="B200" t="str">
            <v>EHYD-PUM00</v>
          </cell>
          <cell r="C200" t="str">
            <v>VAR_cap</v>
          </cell>
          <cell r="D200" t="str">
            <v>-</v>
          </cell>
          <cell r="E200">
            <v>3.3394499999999998</v>
          </cell>
          <cell r="F200">
            <v>3.97102894612105</v>
          </cell>
          <cell r="G200">
            <v>4.3594499999999998</v>
          </cell>
          <cell r="H200">
            <v>4.3594499999999998</v>
          </cell>
          <cell r="I200">
            <v>4.3594499999999998</v>
          </cell>
          <cell r="J200">
            <v>4.3594499999999998</v>
          </cell>
          <cell r="K200">
            <v>4.3594499999999998</v>
          </cell>
          <cell r="L200">
            <v>4.3594499999999998</v>
          </cell>
          <cell r="M200">
            <v>4.3594499999999998</v>
          </cell>
          <cell r="N200">
            <v>4.3594499999999998</v>
          </cell>
          <cell r="O200">
            <v>4.3594499999999998</v>
          </cell>
          <cell r="P200">
            <v>4.3594499999999998</v>
          </cell>
        </row>
        <row r="201">
          <cell r="B201" t="str">
            <v>RHNS-SHSTG-CHPNGA</v>
          </cell>
          <cell r="C201" t="str">
            <v>VAR_fout</v>
          </cell>
          <cell r="D201" t="str">
            <v>RHNS_LTH_CHPNGA</v>
          </cell>
          <cell r="E201">
            <v>3.1101243927168543E-4</v>
          </cell>
          <cell r="F201">
            <v>3.0392968484102068E-4</v>
          </cell>
          <cell r="G201">
            <v>4.5457938503506087E-3</v>
          </cell>
          <cell r="H201">
            <v>6.1708223384657488E-3</v>
          </cell>
          <cell r="I201">
            <v>1.1211699195457255E-2</v>
          </cell>
          <cell r="J201">
            <v>1.132464412312309E-2</v>
          </cell>
          <cell r="K201">
            <v>1.6200721941389079E-2</v>
          </cell>
          <cell r="L201">
            <v>3.8271585483319465E-2</v>
          </cell>
          <cell r="M201">
            <v>1.8282207857843291E-2</v>
          </cell>
          <cell r="N201">
            <v>3.8074505437294445E-2</v>
          </cell>
          <cell r="O201">
            <v>2.9608370549987904E-2</v>
          </cell>
          <cell r="P201">
            <v>8.3095658669405825E-2</v>
          </cell>
        </row>
        <row r="202">
          <cell r="B202" t="str">
            <v>RHNS-SHSTG-CHPNGA</v>
          </cell>
          <cell r="C202" t="str">
            <v>VAR_fout</v>
          </cell>
          <cell r="D202" t="str">
            <v>AUX_RNS-CHPNGA_OUT</v>
          </cell>
          <cell r="E202">
            <v>3.1101243927168608E-4</v>
          </cell>
          <cell r="F202">
            <v>3.0372720004099386E-4</v>
          </cell>
          <cell r="G202">
            <v>4.5410635757924932E-3</v>
          </cell>
          <cell r="H202">
            <v>6.1708223384657488E-3</v>
          </cell>
          <cell r="I202">
            <v>1.1201403787564299E-2</v>
          </cell>
          <cell r="J202">
            <v>1.1324644123123123E-2</v>
          </cell>
          <cell r="K202">
            <v>1.6187496862253299E-2</v>
          </cell>
          <cell r="L202">
            <v>3.8271585483319506E-2</v>
          </cell>
          <cell r="M202">
            <v>1.8282207857843309E-2</v>
          </cell>
          <cell r="N202">
            <v>3.807450543729448E-2</v>
          </cell>
          <cell r="O202">
            <v>2.9608370549987939E-2</v>
          </cell>
          <cell r="P202">
            <v>8.3095658669405922E-2</v>
          </cell>
        </row>
        <row r="203">
          <cell r="B203" t="str">
            <v>RHNS-SHSTG-CHPNGA</v>
          </cell>
          <cell r="C203" t="str">
            <v>VAR_fin</v>
          </cell>
          <cell r="D203" t="str">
            <v>RHNS_LTH_CHPNGA</v>
          </cell>
          <cell r="E203">
            <v>2.4067002764469899E-4</v>
          </cell>
          <cell r="F203">
            <v>4.0328557768644195E-4</v>
          </cell>
          <cell r="G203">
            <v>5.8697030999896342E-3</v>
          </cell>
          <cell r="H203">
            <v>7.7141664659415238E-3</v>
          </cell>
          <cell r="I203">
            <v>1.3595046761513617E-2</v>
          </cell>
          <cell r="J203">
            <v>1.3324223033529122E-2</v>
          </cell>
          <cell r="K203">
            <v>1.8515193182794234E-2</v>
          </cell>
          <cell r="L203">
            <v>4.253255270341328E-2</v>
          </cell>
          <cell r="M203">
            <v>2.0316654009950207E-2</v>
          </cell>
          <cell r="N203">
            <v>4.2314810763868296E-2</v>
          </cell>
          <cell r="O203">
            <v>3.2903545020627534E-2</v>
          </cell>
          <cell r="P203">
            <v>9.2335760183798465E-2</v>
          </cell>
        </row>
        <row r="204">
          <cell r="B204" t="str">
            <v>RHNS-SHSTG-CHPNGA</v>
          </cell>
          <cell r="C204" t="str">
            <v>VAR_fin</v>
          </cell>
          <cell r="D204" t="str">
            <v>AUX_RNS-CHPNGA_IN</v>
          </cell>
          <cell r="E204">
            <v>2.4067002764469899E-4</v>
          </cell>
          <cell r="F204">
            <v>4.0328557768644195E-4</v>
          </cell>
          <cell r="G204">
            <v>5.8697030999896342E-3</v>
          </cell>
          <cell r="H204">
            <v>7.7141664659415238E-3</v>
          </cell>
          <cell r="I204">
            <v>1.3595046761513617E-2</v>
          </cell>
          <cell r="J204">
            <v>1.3324223033529122E-2</v>
          </cell>
          <cell r="K204">
            <v>1.8515193182794234E-2</v>
          </cell>
          <cell r="L204">
            <v>4.253255270341328E-2</v>
          </cell>
          <cell r="M204">
            <v>2.0316654009950207E-2</v>
          </cell>
          <cell r="N204">
            <v>4.2314810763868296E-2</v>
          </cell>
          <cell r="O204">
            <v>3.2903545020627534E-2</v>
          </cell>
          <cell r="P204">
            <v>9.2335760183798465E-2</v>
          </cell>
        </row>
        <row r="205">
          <cell r="B205" t="str">
            <v>RHNS-SHSTG-CHPNGA</v>
          </cell>
          <cell r="C205" t="str">
            <v>VAR_ncap</v>
          </cell>
          <cell r="D205" t="str">
            <v>-</v>
          </cell>
          <cell r="E205">
            <v>6.1612617138392901E-3</v>
          </cell>
          <cell r="F205">
            <v>1.88556823304246E-4</v>
          </cell>
          <cell r="G205">
            <v>1.62323156466579E-4</v>
          </cell>
          <cell r="H205">
            <v>7.4791658296799094E-5</v>
          </cell>
          <cell r="I205">
            <v>4.7575174810215101E-3</v>
          </cell>
          <cell r="J205">
            <v>2.4118507272038801E-3</v>
          </cell>
          <cell r="K205">
            <v>5.6124033719577896E-4</v>
          </cell>
          <cell r="L205">
            <v>7.9971345350240194E-3</v>
          </cell>
          <cell r="M205">
            <v>2.0025984330367699E-4</v>
          </cell>
          <cell r="N205">
            <v>6.5411653257416097E-3</v>
          </cell>
          <cell r="O205">
            <v>3.00469605343815E-3</v>
          </cell>
          <cell r="P205">
            <v>1.4914539600444299E-2</v>
          </cell>
        </row>
        <row r="206">
          <cell r="B206" t="str">
            <v>RHNS-SHSTG-CHPNGA</v>
          </cell>
          <cell r="C206" t="str">
            <v>VAR_cap</v>
          </cell>
          <cell r="D206" t="str">
            <v>-</v>
          </cell>
          <cell r="E206">
            <v>6.1612617138392901E-3</v>
          </cell>
          <cell r="F206">
            <v>6.3395074623954009E-3</v>
          </cell>
          <cell r="G206">
            <v>6.4686192890017341E-3</v>
          </cell>
          <cell r="H206">
            <v>6.4448074219386501E-3</v>
          </cell>
          <cell r="I206">
            <v>6.5421683359290451E-3</v>
          </cell>
          <cell r="J206">
            <v>7.1920745257417215E-3</v>
          </cell>
          <cell r="K206">
            <v>7.6525361360330578E-3</v>
          </cell>
          <cell r="L206">
            <v>1.0886329738621319E-2</v>
          </cell>
          <cell r="M206">
            <v>8.804227202719471E-3</v>
          </cell>
          <cell r="N206">
            <v>1.4617979386719535E-2</v>
          </cell>
          <cell r="O206">
            <v>1.0917811083685948E-2</v>
          </cell>
          <cell r="P206">
            <v>2.4336963211001334E-2</v>
          </cell>
        </row>
        <row r="207">
          <cell r="B207" t="str">
            <v>ITOT-CHPGFC</v>
          </cell>
          <cell r="C207" t="str">
            <v>VAR_fout</v>
          </cell>
          <cell r="D207" t="str">
            <v>ITOT_NKEV_GAS_ELC_CHP</v>
          </cell>
          <cell r="H207">
            <v>4.9022705431810525E-3</v>
          </cell>
          <cell r="I207">
            <v>6.9220448131973788E-3</v>
          </cell>
          <cell r="J207">
            <v>1.2398687209276064E-2</v>
          </cell>
          <cell r="K207">
            <v>1.8363464855542366E-2</v>
          </cell>
          <cell r="L207">
            <v>3.0621108617267922E-2</v>
          </cell>
          <cell r="M207">
            <v>2.5354487302945167E-2</v>
          </cell>
          <cell r="N207">
            <v>4.2645192401324271E-2</v>
          </cell>
          <cell r="O207">
            <v>3.940170940960689E-2</v>
          </cell>
          <cell r="P207">
            <v>8.5809695775990333E-2</v>
          </cell>
        </row>
        <row r="208">
          <cell r="B208" t="str">
            <v>ITOT-CHPGFC</v>
          </cell>
          <cell r="C208" t="str">
            <v>VAR_fout</v>
          </cell>
          <cell r="D208" t="str">
            <v>ITOT_LTH_CHP</v>
          </cell>
          <cell r="H208">
            <v>2.4511352715905271E-3</v>
          </cell>
          <cell r="I208">
            <v>3.2863836613116005E-3</v>
          </cell>
          <cell r="J208">
            <v>5.5737217729773143E-3</v>
          </cell>
          <cell r="K208">
            <v>7.8324773647492803E-3</v>
          </cell>
          <cell r="L208">
            <v>1.2355885933283553E-2</v>
          </cell>
          <cell r="M208">
            <v>1.0230758034521746E-2</v>
          </cell>
          <cell r="N208">
            <v>1.7207709214569461E-2</v>
          </cell>
          <cell r="O208">
            <v>1.5898935375806309E-2</v>
          </cell>
          <cell r="P208">
            <v>3.4624964962241732E-2</v>
          </cell>
        </row>
        <row r="209">
          <cell r="B209" t="str">
            <v>ITOT-CHPGFC</v>
          </cell>
          <cell r="C209" t="str">
            <v>VAR_fout</v>
          </cell>
          <cell r="D209" t="str">
            <v>CO2_I</v>
          </cell>
          <cell r="H209">
            <v>0.531707805068099</v>
          </cell>
          <cell r="I209">
            <v>0.73315178866541297</v>
          </cell>
          <cell r="J209">
            <v>1.2830935020241701</v>
          </cell>
          <cell r="K209">
            <v>1.8577568033230301</v>
          </cell>
          <cell r="L209">
            <v>3.0298781158138799</v>
          </cell>
          <cell r="M209">
            <v>2.5087597962914199</v>
          </cell>
          <cell r="N209">
            <v>4.2196295639205097</v>
          </cell>
          <cell r="O209">
            <v>3.8986954573716299</v>
          </cell>
          <cell r="P209">
            <v>8.4906435820453492</v>
          </cell>
        </row>
        <row r="210">
          <cell r="B210" t="str">
            <v>ITOT-CHPGFC</v>
          </cell>
          <cell r="C210" t="str">
            <v>VAR_fin</v>
          </cell>
          <cell r="D210" t="str">
            <v>INGA</v>
          </cell>
          <cell r="H210">
            <v>9.4274433522712614E-3</v>
          </cell>
          <cell r="I210">
            <v>1.299914518910307E-2</v>
          </cell>
          <cell r="J210">
            <v>2.2749884787662503E-2</v>
          </cell>
          <cell r="K210">
            <v>3.29389504135289E-2</v>
          </cell>
          <cell r="L210">
            <v>5.3721243188189299E-2</v>
          </cell>
          <cell r="M210">
            <v>4.4481556671833601E-2</v>
          </cell>
          <cell r="N210">
            <v>7.4816127019867215E-2</v>
          </cell>
          <cell r="O210">
            <v>6.9125805981766472E-2</v>
          </cell>
          <cell r="P210">
            <v>0.15054332592278999</v>
          </cell>
        </row>
        <row r="211">
          <cell r="B211" t="str">
            <v>ITOT-CHPGFC</v>
          </cell>
          <cell r="C211" t="str">
            <v>VAR_ncap</v>
          </cell>
          <cell r="D211" t="str">
            <v>-</v>
          </cell>
          <cell r="H211">
            <v>3.7497059561392599E-4</v>
          </cell>
          <cell r="I211">
            <v>2.7633057895443401E-4</v>
          </cell>
          <cell r="J211">
            <v>2.6051517127471903E-4</v>
          </cell>
          <cell r="K211">
            <v>4.1608752226573699E-4</v>
          </cell>
          <cell r="L211">
            <v>9.8759499660216392E-4</v>
          </cell>
          <cell r="M211">
            <v>8.3324315821526307E-6</v>
          </cell>
          <cell r="N211">
            <v>1.39621606982405E-3</v>
          </cell>
          <cell r="O211">
            <v>4.3384642171970001E-4</v>
          </cell>
          <cell r="P211">
            <v>2.51483230535253E-3</v>
          </cell>
        </row>
        <row r="212">
          <cell r="B212" t="str">
            <v>ITOT-CHPGFC</v>
          </cell>
          <cell r="C212" t="str">
            <v>VAR_cap</v>
          </cell>
          <cell r="D212" t="str">
            <v>-</v>
          </cell>
          <cell r="H212">
            <v>3.7497059561392599E-4</v>
          </cell>
          <cell r="I212">
            <v>6.5112356344459825E-4</v>
          </cell>
          <cell r="J212">
            <v>8.3971191971722071E-4</v>
          </cell>
          <cell r="K212">
            <v>9.5222270454276394E-4</v>
          </cell>
          <cell r="L212">
            <v>1.6630236810380871E-3</v>
          </cell>
          <cell r="M212">
            <v>1.3951341324007387E-3</v>
          </cell>
          <cell r="N212">
            <v>2.3906955895230107E-3</v>
          </cell>
          <cell r="O212">
            <v>2.0088820568126549E-3</v>
          </cell>
          <cell r="P212">
            <v>4.3431627329354192E-3</v>
          </cell>
        </row>
        <row r="213">
          <cell r="B213" t="str">
            <v>ITOT-SWSTG-CHP</v>
          </cell>
          <cell r="C213" t="str">
            <v>VAR_fout</v>
          </cell>
          <cell r="D213" t="str">
            <v>ITOT_LTH_CHP</v>
          </cell>
          <cell r="E213">
            <v>4.7157299100754899E-3</v>
          </cell>
          <cell r="F213">
            <v>6.6725505615054402E-4</v>
          </cell>
          <cell r="G213">
            <v>0.2768209613809518</v>
          </cell>
          <cell r="H213">
            <v>5.5289205552324347E-2</v>
          </cell>
          <cell r="I213">
            <v>8.4162963973382562E-2</v>
          </cell>
          <cell r="J213">
            <v>0.26829111832746527</v>
          </cell>
          <cell r="K213">
            <v>0.46482388815628245</v>
          </cell>
          <cell r="L213">
            <v>0.69899742857086811</v>
          </cell>
          <cell r="M213">
            <v>0.63056539434268999</v>
          </cell>
          <cell r="N213">
            <v>0.69843440577624705</v>
          </cell>
          <cell r="O213">
            <v>0.65868191585483671</v>
          </cell>
          <cell r="P213">
            <v>0.8895709697676647</v>
          </cell>
        </row>
        <row r="214">
          <cell r="B214" t="str">
            <v>ITOT-SWSTG-CHP</v>
          </cell>
          <cell r="C214" t="str">
            <v>VAR_fout</v>
          </cell>
          <cell r="D214" t="str">
            <v>AUX_ITOT-CHP_OUT</v>
          </cell>
          <cell r="E214">
            <v>4.7157299100754838E-3</v>
          </cell>
          <cell r="F214">
            <v>6.6671010791418978E-4</v>
          </cell>
          <cell r="G214">
            <v>0.27646787342000662</v>
          </cell>
          <cell r="H214">
            <v>5.5289205552324423E-2</v>
          </cell>
          <cell r="I214">
            <v>8.4069449568967738E-2</v>
          </cell>
          <cell r="J214">
            <v>0.26829111832746538</v>
          </cell>
          <cell r="K214">
            <v>0.46436995857800506</v>
          </cell>
          <cell r="L214">
            <v>0.69899742857086822</v>
          </cell>
          <cell r="M214">
            <v>0.63056539434269032</v>
          </cell>
          <cell r="N214">
            <v>0.69843440577624705</v>
          </cell>
          <cell r="O214">
            <v>0.65868191585483671</v>
          </cell>
          <cell r="P214">
            <v>0.88957096976766492</v>
          </cell>
        </row>
        <row r="215">
          <cell r="B215" t="str">
            <v>ITOT-SWSTG-CHP</v>
          </cell>
          <cell r="C215" t="str">
            <v>VAR_fin</v>
          </cell>
          <cell r="D215" t="str">
            <v>ITOT_LTH_CHP</v>
          </cell>
          <cell r="E215">
            <v>5.8456178540141294E-3</v>
          </cell>
          <cell r="F215">
            <v>8.1771524100709156E-4</v>
          </cell>
          <cell r="G215">
            <v>0.329560435305294</v>
          </cell>
          <cell r="H215">
            <v>6.355711760715424E-2</v>
          </cell>
          <cell r="I215">
            <v>9.3520580798583192E-2</v>
          </cell>
          <cell r="J215">
            <v>0.28849100573945785</v>
          </cell>
          <cell r="K215">
            <v>0.48420330198576128</v>
          </cell>
          <cell r="L215">
            <v>0.70606987319542081</v>
          </cell>
          <cell r="M215">
            <v>0.63694215200949433</v>
          </cell>
          <cell r="N215">
            <v>0.70550758992666585</v>
          </cell>
          <cell r="O215">
            <v>0.66534713307810078</v>
          </cell>
          <cell r="P215">
            <v>0.89858026419490433</v>
          </cell>
        </row>
        <row r="216">
          <cell r="B216" t="str">
            <v>ITOT-SWSTG-CHP</v>
          </cell>
          <cell r="C216" t="str">
            <v>VAR_fin</v>
          </cell>
          <cell r="D216" t="str">
            <v>AUX_ITOT-CHP_IN</v>
          </cell>
          <cell r="E216">
            <v>5.8456178540141294E-3</v>
          </cell>
          <cell r="F216">
            <v>8.1771524100709156E-4</v>
          </cell>
          <cell r="G216">
            <v>0.329560435305294</v>
          </cell>
          <cell r="H216">
            <v>6.355711760715424E-2</v>
          </cell>
          <cell r="I216">
            <v>9.3520580798583192E-2</v>
          </cell>
          <cell r="J216">
            <v>0.28849100573945785</v>
          </cell>
          <cell r="K216">
            <v>0.48420330198576128</v>
          </cell>
          <cell r="L216">
            <v>0.70606987319542081</v>
          </cell>
          <cell r="M216">
            <v>0.63694215200949433</v>
          </cell>
          <cell r="N216">
            <v>0.70550758992666585</v>
          </cell>
          <cell r="O216">
            <v>0.66534713307810078</v>
          </cell>
          <cell r="P216">
            <v>0.89858026419490433</v>
          </cell>
        </row>
        <row r="217">
          <cell r="B217" t="str">
            <v>ITOT-SWSTG-CHP</v>
          </cell>
          <cell r="C217" t="str">
            <v>VAR_ncap</v>
          </cell>
          <cell r="D217" t="str">
            <v>-</v>
          </cell>
          <cell r="E217">
            <v>9.7375157361816993E-3</v>
          </cell>
          <cell r="F217">
            <v>1.2670705247427099E-4</v>
          </cell>
          <cell r="G217">
            <v>7.6231563708252098E-3</v>
          </cell>
          <cell r="H217">
            <v>6.2726632471197196E-5</v>
          </cell>
          <cell r="I217">
            <v>1.1120343540294999E-2</v>
          </cell>
          <cell r="J217">
            <v>5.6418920390706902E-2</v>
          </cell>
          <cell r="K217">
            <v>3.5887364222800103E-2</v>
          </cell>
          <cell r="L217">
            <v>2.3202246305191701E-2</v>
          </cell>
          <cell r="M217">
            <v>5.3614270357439701E-2</v>
          </cell>
          <cell r="N217">
            <v>4.5475934632097502E-2</v>
          </cell>
          <cell r="O217">
            <v>3.3986634777326101E-2</v>
          </cell>
          <cell r="P217">
            <v>5.2780750889375498E-2</v>
          </cell>
        </row>
        <row r="218">
          <cell r="B218" t="str">
            <v>ITOT-SWSTG-CHP</v>
          </cell>
          <cell r="C218" t="str">
            <v>VAR_cap</v>
          </cell>
          <cell r="D218" t="str">
            <v>-</v>
          </cell>
          <cell r="E218">
            <v>9.7463201769360051E-3</v>
          </cell>
          <cell r="F218">
            <v>9.8500197737613482E-3</v>
          </cell>
          <cell r="G218">
            <v>1.7439591846511393E-2</v>
          </cell>
          <cell r="H218">
            <v>1.7375909808810732E-2</v>
          </cell>
          <cell r="I218">
            <v>2.1230939012520475E-2</v>
          </cell>
          <cell r="J218">
            <v>6.9108761778422192E-2</v>
          </cell>
          <cell r="K218">
            <v>0.10335541965172834</v>
          </cell>
          <cell r="L218">
            <v>0.11540590921413818</v>
          </cell>
          <cell r="M218">
            <v>0.11639283796575352</v>
          </cell>
          <cell r="N218">
            <v>0.12216924367647118</v>
          </cell>
          <cell r="O218">
            <v>0.11998569156994905</v>
          </cell>
          <cell r="P218">
            <v>0.1321138843961098</v>
          </cell>
        </row>
        <row r="219">
          <cell r="B219" t="str">
            <v>D-ELFO</v>
          </cell>
          <cell r="C219" t="str">
            <v>VAR_fout</v>
          </cell>
          <cell r="D219" t="str">
            <v>CO2</v>
          </cell>
          <cell r="E219">
            <v>29.217010190348699</v>
          </cell>
          <cell r="F219">
            <v>16.477535640266499</v>
          </cell>
          <cell r="G219">
            <v>6.4835443293740003</v>
          </cell>
          <cell r="H219">
            <v>3.62961220013751</v>
          </cell>
          <cell r="I219">
            <v>4.6446851727121103</v>
          </cell>
          <cell r="J219">
            <v>5.2601201195392804</v>
          </cell>
          <cell r="K219">
            <v>7.5861057738545004</v>
          </cell>
          <cell r="L219">
            <v>16.429738855512401</v>
          </cell>
          <cell r="M219">
            <v>8.7530331671551806</v>
          </cell>
          <cell r="N219">
            <v>16.607318177746901</v>
          </cell>
          <cell r="O219">
            <v>12.4595004464118</v>
          </cell>
          <cell r="P219">
            <v>22.185383896288499</v>
          </cell>
        </row>
        <row r="220">
          <cell r="B220" t="str">
            <v>D-ELFO</v>
          </cell>
          <cell r="C220" t="str">
            <v>VAR_fout</v>
          </cell>
          <cell r="D220" t="str">
            <v>ELFO</v>
          </cell>
          <cell r="E220">
            <v>0.38981074722931153</v>
          </cell>
          <cell r="F220">
            <v>0.21984181264897651</v>
          </cell>
          <cell r="G220">
            <v>8.6502870870836343E-2</v>
          </cell>
          <cell r="H220">
            <v>4.8425962638559104E-2</v>
          </cell>
          <cell r="I220">
            <v>6.1968975813202591E-2</v>
          </cell>
          <cell r="J220">
            <v>7.0180054049160404E-2</v>
          </cell>
          <cell r="K220">
            <v>0.1012131474439384</v>
          </cell>
          <cell r="L220">
            <v>0.21920411220465524</v>
          </cell>
          <cell r="M220">
            <v>0.11678218877230657</v>
          </cell>
          <cell r="N220">
            <v>0.22157335970266048</v>
          </cell>
          <cell r="O220">
            <v>0.16623354503001425</v>
          </cell>
          <cell r="P220">
            <v>0.29599541561025644</v>
          </cell>
        </row>
        <row r="221">
          <cell r="B221" t="str">
            <v>D-ELFO</v>
          </cell>
          <cell r="C221" t="str">
            <v>VAR_fin</v>
          </cell>
          <cell r="D221" t="str">
            <v>LFO</v>
          </cell>
          <cell r="E221">
            <v>0.39643161723675319</v>
          </cell>
          <cell r="F221">
            <v>0.22357578887742804</v>
          </cell>
          <cell r="G221">
            <v>8.7972107589877807E-2</v>
          </cell>
          <cell r="H221">
            <v>4.9248469472693471E-2</v>
          </cell>
          <cell r="I221">
            <v>6.3021508449282421E-2</v>
          </cell>
          <cell r="J221">
            <v>7.1372050468646975E-2</v>
          </cell>
          <cell r="K221">
            <v>0.10293223573751015</v>
          </cell>
          <cell r="L221">
            <v>0.22292725719826909</v>
          </cell>
          <cell r="M221">
            <v>0.11876571461540268</v>
          </cell>
          <cell r="N221">
            <v>0.22533674596671463</v>
          </cell>
          <cell r="O221">
            <v>0.16905699384547876</v>
          </cell>
          <cell r="P221">
            <v>0.30102284798220497</v>
          </cell>
        </row>
        <row r="222">
          <cell r="B222" t="str">
            <v>EHYD-DAM00</v>
          </cell>
          <cell r="C222" t="str">
            <v>VAR_fout</v>
          </cell>
          <cell r="D222" t="str">
            <v>ELC</v>
          </cell>
          <cell r="E222">
            <v>66.7456800000746</v>
          </cell>
          <cell r="F222">
            <v>49.739029904557839</v>
          </cell>
          <cell r="G222">
            <v>68.304035559162472</v>
          </cell>
          <cell r="H222">
            <v>68.869811148049237</v>
          </cell>
          <cell r="I222">
            <v>69.944882255731812</v>
          </cell>
          <cell r="J222">
            <v>71.027532741946743</v>
          </cell>
          <cell r="K222">
            <v>71.39429323178625</v>
          </cell>
          <cell r="L222">
            <v>71.337592648250848</v>
          </cell>
          <cell r="M222">
            <v>71.336810010832309</v>
          </cell>
          <cell r="N222">
            <v>71.337920610333484</v>
          </cell>
          <cell r="O222">
            <v>71.337815843170006</v>
          </cell>
          <cell r="P222">
            <v>71.336374004192635</v>
          </cell>
        </row>
        <row r="223">
          <cell r="B223" t="str">
            <v>EHYD-DAM00</v>
          </cell>
          <cell r="C223" t="str">
            <v>VAR_fin</v>
          </cell>
          <cell r="D223" t="str">
            <v>HYDD</v>
          </cell>
          <cell r="E223">
            <v>66.7456800000746</v>
          </cell>
          <cell r="F223">
            <v>49.739029904557839</v>
          </cell>
          <cell r="G223">
            <v>68.304035559162472</v>
          </cell>
          <cell r="H223">
            <v>68.869811148049237</v>
          </cell>
          <cell r="I223">
            <v>69.944882255731812</v>
          </cell>
          <cell r="J223">
            <v>71.027532741946743</v>
          </cell>
          <cell r="K223">
            <v>71.39429323178625</v>
          </cell>
          <cell r="L223">
            <v>71.337592648250848</v>
          </cell>
          <cell r="M223">
            <v>71.336810010832309</v>
          </cell>
          <cell r="N223">
            <v>71.337920610333484</v>
          </cell>
          <cell r="O223">
            <v>71.337815843170006</v>
          </cell>
          <cell r="P223">
            <v>71.336374004192635</v>
          </cell>
        </row>
        <row r="224">
          <cell r="B224" t="str">
            <v>EHYD-DAM00</v>
          </cell>
          <cell r="C224" t="str">
            <v>VAR_cap</v>
          </cell>
          <cell r="D224" t="str">
            <v>-</v>
          </cell>
          <cell r="E224">
            <v>7.3394300010600002</v>
          </cell>
          <cell r="F224">
            <v>7.3394300010600002</v>
          </cell>
          <cell r="G224">
            <v>7.3394300010600002</v>
          </cell>
          <cell r="H224">
            <v>7.3394300010600002</v>
          </cell>
          <cell r="I224">
            <v>7.3394300010600002</v>
          </cell>
          <cell r="J224">
            <v>7.3394300010600002</v>
          </cell>
          <cell r="K224">
            <v>7.3394300010600002</v>
          </cell>
          <cell r="L224">
            <v>7.3394300010600002</v>
          </cell>
          <cell r="M224">
            <v>7.3394300010600002</v>
          </cell>
          <cell r="N224">
            <v>7.3394300010600002</v>
          </cell>
          <cell r="O224">
            <v>7.3394300010600002</v>
          </cell>
          <cell r="P224">
            <v>7.3394300010600002</v>
          </cell>
        </row>
        <row r="225">
          <cell r="B225" t="str">
            <v>RHES-SHSTG-CHPWOD</v>
          </cell>
          <cell r="C225" t="str">
            <v>VAR_fout</v>
          </cell>
          <cell r="D225" t="str">
            <v>AUX_RES-CHPWOD_OUT</v>
          </cell>
          <cell r="E225">
            <v>2.8898391700495643E-4</v>
          </cell>
          <cell r="F225">
            <v>2.9181578943896348E-4</v>
          </cell>
          <cell r="G225">
            <v>3.2097925618180449E-4</v>
          </cell>
          <cell r="H225">
            <v>3.1100285463721896E-3</v>
          </cell>
          <cell r="I225">
            <v>5.1334721714266949E-3</v>
          </cell>
          <cell r="J225">
            <v>5.8793552664449722E-3</v>
          </cell>
          <cell r="K225">
            <v>7.7794318478571784E-3</v>
          </cell>
          <cell r="L225">
            <v>1.7724276569506162E-2</v>
          </cell>
          <cell r="M225">
            <v>1.0101544240930202E-2</v>
          </cell>
          <cell r="N225">
            <v>2.1537099145151749E-2</v>
          </cell>
          <cell r="O225">
            <v>1.4681868238446869E-2</v>
          </cell>
          <cell r="P225">
            <v>3.5049446268597149E-2</v>
          </cell>
        </row>
        <row r="226">
          <cell r="B226" t="str">
            <v>RHES-SHSTG-CHPWOD</v>
          </cell>
          <cell r="C226" t="str">
            <v>VAR_fout</v>
          </cell>
          <cell r="D226" t="str">
            <v>RHES_LTH_CHPWOD</v>
          </cell>
          <cell r="E226">
            <v>2.8898391700495584E-4</v>
          </cell>
          <cell r="F226">
            <v>2.920103332985887E-4</v>
          </cell>
          <cell r="G226">
            <v>3.2131360957365988E-4</v>
          </cell>
          <cell r="H226">
            <v>3.1100285463721896E-3</v>
          </cell>
          <cell r="I226">
            <v>5.138190436290129E-3</v>
          </cell>
          <cell r="J226">
            <v>5.8793552664449496E-3</v>
          </cell>
          <cell r="K226">
            <v>7.785787592830903E-3</v>
          </cell>
          <cell r="L226">
            <v>1.7724276569506151E-2</v>
          </cell>
          <cell r="M226">
            <v>1.0101544240930188E-2</v>
          </cell>
          <cell r="N226">
            <v>2.1537099145151731E-2</v>
          </cell>
          <cell r="O226">
            <v>1.468186823844686E-2</v>
          </cell>
          <cell r="P226">
            <v>3.5049446268597108E-2</v>
          </cell>
        </row>
        <row r="227">
          <cell r="B227" t="str">
            <v>RHES-SHSTG-CHPWOD</v>
          </cell>
          <cell r="C227" t="str">
            <v>VAR_fin</v>
          </cell>
          <cell r="D227" t="str">
            <v>AUX_RES-CHPWOD_IN</v>
          </cell>
          <cell r="E227">
            <v>2.2382234367488026E-4</v>
          </cell>
          <cell r="F227">
            <v>1.7148202768281829E-4</v>
          </cell>
          <cell r="G227">
            <v>2.516840651665312E-4</v>
          </cell>
          <cell r="H227">
            <v>3.8826333217615184E-3</v>
          </cell>
          <cell r="I227">
            <v>6.2329295883229094E-3</v>
          </cell>
          <cell r="J227">
            <v>6.9169297450587157E-3</v>
          </cell>
          <cell r="K227">
            <v>8.9001027788622785E-3</v>
          </cell>
          <cell r="L227">
            <v>1.9702786214171694E-2</v>
          </cell>
          <cell r="M227">
            <v>1.1227316143111564E-2</v>
          </cell>
          <cell r="N227">
            <v>2.3939008564846855E-2</v>
          </cell>
          <cell r="O227">
            <v>1.6317965703865612E-2</v>
          </cell>
          <cell r="P227">
            <v>3.8954705013803777E-2</v>
          </cell>
        </row>
        <row r="228">
          <cell r="B228" t="str">
            <v>RHES-SHSTG-CHPWOD</v>
          </cell>
          <cell r="C228" t="str">
            <v>VAR_fin</v>
          </cell>
          <cell r="D228" t="str">
            <v>RHES_LTH_CHPWOD</v>
          </cell>
          <cell r="E228">
            <v>2.2382234367488026E-4</v>
          </cell>
          <cell r="F228">
            <v>1.7148202768281829E-4</v>
          </cell>
          <cell r="G228">
            <v>2.516840651665312E-4</v>
          </cell>
          <cell r="H228">
            <v>3.8826333217615184E-3</v>
          </cell>
          <cell r="I228">
            <v>6.2329295883229094E-3</v>
          </cell>
          <cell r="J228">
            <v>6.9169297450587157E-3</v>
          </cell>
          <cell r="K228">
            <v>8.9001027788622785E-3</v>
          </cell>
          <cell r="L228">
            <v>1.9702786214171694E-2</v>
          </cell>
          <cell r="M228">
            <v>1.1227316143111564E-2</v>
          </cell>
          <cell r="N228">
            <v>2.3939008564846855E-2</v>
          </cell>
          <cell r="O228">
            <v>1.6317965703865612E-2</v>
          </cell>
          <cell r="P228">
            <v>3.8954705013803777E-2</v>
          </cell>
        </row>
        <row r="229">
          <cell r="B229" t="str">
            <v>RHES-SHSTG-CHPWOD</v>
          </cell>
          <cell r="C229" t="str">
            <v>VAR_ncap</v>
          </cell>
          <cell r="D229" t="str">
            <v>-</v>
          </cell>
          <cell r="E229">
            <v>4.5276903692653796E-3</v>
          </cell>
          <cell r="F229">
            <v>1.1147646720592101E-4</v>
          </cell>
          <cell r="G229">
            <v>1.96354469571887E-4</v>
          </cell>
          <cell r="H229">
            <v>1.61131913059957E-4</v>
          </cell>
          <cell r="I229">
            <v>4.9813470776055996E-3</v>
          </cell>
          <cell r="J229">
            <v>2.1909963935265102E-3</v>
          </cell>
          <cell r="K229">
            <v>5.08442860513495E-4</v>
          </cell>
          <cell r="L229">
            <v>8.0757723298987404E-3</v>
          </cell>
          <cell r="M229">
            <v>1.9421366404200199E-4</v>
          </cell>
          <cell r="N229">
            <v>6.3608732938253802E-3</v>
          </cell>
          <cell r="O229">
            <v>3.0953729724203902E-3</v>
          </cell>
          <cell r="P229">
            <v>1.49847051888823E-2</v>
          </cell>
        </row>
        <row r="230">
          <cell r="B230" t="str">
            <v>RHES-SHSTG-CHPWOD</v>
          </cell>
          <cell r="C230" t="str">
            <v>VAR_cap</v>
          </cell>
          <cell r="D230" t="str">
            <v>-</v>
          </cell>
          <cell r="E230">
            <v>4.5276903692653796E-3</v>
          </cell>
          <cell r="F230">
            <v>4.6268164130487295E-3</v>
          </cell>
          <cell r="G230">
            <v>4.7896758656712024E-3</v>
          </cell>
          <cell r="H230">
            <v>4.8876027025354643E-3</v>
          </cell>
          <cell r="I230">
            <v>6.4375535993644751E-3</v>
          </cell>
          <cell r="J230">
            <v>7.2561390055431553E-3</v>
          </cell>
          <cell r="K230">
            <v>7.6020104276498975E-3</v>
          </cell>
          <cell r="L230">
            <v>1.0691676322929746E-2</v>
          </cell>
          <cell r="M230">
            <v>8.7972652611598909E-3</v>
          </cell>
          <cell r="N230">
            <v>1.4506220930597011E-2</v>
          </cell>
          <cell r="O230">
            <v>1.0838999053175207E-2</v>
          </cell>
          <cell r="P230">
            <v>2.4318797825115687E-2</v>
          </cell>
        </row>
        <row r="231">
          <cell r="B231" t="str">
            <v>ENUC_GOE_EXT</v>
          </cell>
          <cell r="C231" t="str">
            <v>VAR_fout</v>
          </cell>
          <cell r="D231" t="str">
            <v>ELC</v>
          </cell>
          <cell r="E231"/>
          <cell r="F231"/>
          <cell r="G231">
            <v>21.934783270258354</v>
          </cell>
          <cell r="H231">
            <v>24.112382036788794</v>
          </cell>
          <cell r="I231">
            <v>24.536546603844954</v>
          </cell>
          <cell r="J231"/>
          <cell r="K231"/>
          <cell r="L231"/>
          <cell r="M231"/>
          <cell r="N231"/>
          <cell r="O231"/>
          <cell r="P231"/>
        </row>
        <row r="232">
          <cell r="B232" t="str">
            <v>ENUC_GOE_EXT</v>
          </cell>
          <cell r="C232" t="str">
            <v>VAR_fin</v>
          </cell>
          <cell r="D232" t="str">
            <v>URN</v>
          </cell>
          <cell r="E232"/>
          <cell r="F232"/>
          <cell r="G232">
            <v>66.152444233402107</v>
          </cell>
          <cell r="H232">
            <v>72.719797974296199</v>
          </cell>
          <cell r="I232">
            <v>73.999022962400375</v>
          </cell>
          <cell r="J232"/>
          <cell r="K232"/>
          <cell r="L232"/>
          <cell r="M232"/>
          <cell r="N232"/>
          <cell r="O232"/>
          <cell r="P232"/>
        </row>
        <row r="233">
          <cell r="B233" t="str">
            <v>ENUC_GOE_EXT</v>
          </cell>
          <cell r="C233" t="str">
            <v>VAR_ncap</v>
          </cell>
          <cell r="D233" t="str">
            <v>-</v>
          </cell>
          <cell r="E233"/>
          <cell r="F233"/>
          <cell r="G233">
            <v>0.83400371661095496</v>
          </cell>
          <cell r="H233"/>
          <cell r="I233"/>
          <cell r="J233"/>
          <cell r="K233"/>
          <cell r="L233"/>
          <cell r="M233"/>
          <cell r="N233"/>
          <cell r="O233"/>
          <cell r="P233"/>
        </row>
        <row r="234">
          <cell r="B234" t="str">
            <v>ENUC_GOE_EXT</v>
          </cell>
          <cell r="C234" t="str">
            <v>VAR_cap</v>
          </cell>
          <cell r="D234" t="str">
            <v>-</v>
          </cell>
          <cell r="E234"/>
          <cell r="F234"/>
          <cell r="G234">
            <v>0.83400371661095496</v>
          </cell>
          <cell r="H234">
            <v>0.83400340952602081</v>
          </cell>
          <cell r="I234">
            <v>0.83400305555491461</v>
          </cell>
          <cell r="J234"/>
          <cell r="K234"/>
          <cell r="L234"/>
          <cell r="M234"/>
          <cell r="N234"/>
          <cell r="O234"/>
          <cell r="P234"/>
        </row>
        <row r="235">
          <cell r="B235" t="str">
            <v>ESOL-PV_A</v>
          </cell>
          <cell r="C235" t="str">
            <v>VAR_fout</v>
          </cell>
          <cell r="D235" t="str">
            <v>ELC35</v>
          </cell>
          <cell r="E235"/>
          <cell r="F235"/>
          <cell r="G235"/>
          <cell r="H235">
            <v>1.9531662616833587E-3</v>
          </cell>
          <cell r="I235">
            <v>7.2797321260019317E-3</v>
          </cell>
          <cell r="J235">
            <v>7.3037076200160537E-3</v>
          </cell>
          <cell r="K235">
            <v>7.3463671969054766E-3</v>
          </cell>
          <cell r="L235">
            <v>7.3722648834405212E-3</v>
          </cell>
          <cell r="M235">
            <v>7.771612875511081E-3</v>
          </cell>
          <cell r="N235">
            <v>8.704613804919414E-3</v>
          </cell>
          <cell r="O235">
            <v>1.2511735560705724E-2</v>
          </cell>
          <cell r="P235">
            <v>3.1883795052808105E-2</v>
          </cell>
        </row>
        <row r="236">
          <cell r="B236" t="str">
            <v>ESOL-PV_A</v>
          </cell>
          <cell r="C236" t="str">
            <v>VAR_fin</v>
          </cell>
          <cell r="D236" t="str">
            <v>SOL</v>
          </cell>
          <cell r="E236"/>
          <cell r="F236"/>
          <cell r="G236"/>
          <cell r="H236">
            <v>1.9531662616833587E-3</v>
          </cell>
          <cell r="I236">
            <v>7.2797321260019317E-3</v>
          </cell>
          <cell r="J236">
            <v>7.3037076200160537E-3</v>
          </cell>
          <cell r="K236">
            <v>7.3463671969054766E-3</v>
          </cell>
          <cell r="L236">
            <v>7.3722648834405212E-3</v>
          </cell>
          <cell r="M236">
            <v>7.771612875511081E-3</v>
          </cell>
          <cell r="N236">
            <v>8.704613804919414E-3</v>
          </cell>
          <cell r="O236">
            <v>1.2511735560705724E-2</v>
          </cell>
          <cell r="P236">
            <v>3.1883795052808105E-2</v>
          </cell>
        </row>
        <row r="237">
          <cell r="B237" t="str">
            <v>ESOL-PV_A</v>
          </cell>
          <cell r="C237" t="str">
            <v>VAR_fin</v>
          </cell>
          <cell r="D237" t="str">
            <v>SOLPVC</v>
          </cell>
          <cell r="E237"/>
          <cell r="F237"/>
          <cell r="G237"/>
          <cell r="H237">
            <v>1.95316626168336E-3</v>
          </cell>
          <cell r="I237">
            <v>7.2797321260019299E-3</v>
          </cell>
          <cell r="J237">
            <v>7.3037076200160502E-3</v>
          </cell>
          <cell r="K237">
            <v>7.3463671969054801E-3</v>
          </cell>
          <cell r="L237">
            <v>7.3722648834405203E-3</v>
          </cell>
          <cell r="M237">
            <v>7.7716128755110801E-3</v>
          </cell>
          <cell r="N237">
            <v>8.7046138049194192E-3</v>
          </cell>
          <cell r="O237">
            <v>1.25117355607057E-2</v>
          </cell>
          <cell r="P237">
            <v>3.1883795052808098E-2</v>
          </cell>
        </row>
        <row r="238">
          <cell r="B238" t="str">
            <v>ESOL-PV_A</v>
          </cell>
          <cell r="C238" t="str">
            <v>VAR_ncap</v>
          </cell>
          <cell r="D238" t="str">
            <v>-</v>
          </cell>
          <cell r="E238"/>
          <cell r="F238"/>
          <cell r="G238"/>
          <cell r="H238">
            <v>1.05588559091251E-3</v>
          </cell>
          <cell r="I238">
            <v>4.7176040715213797E-6</v>
          </cell>
          <cell r="J238">
            <v>5.12965971514778E-6</v>
          </cell>
          <cell r="K238">
            <v>4.48888357706706E-6</v>
          </cell>
          <cell r="L238">
            <v>1.49482313096741E-5</v>
          </cell>
          <cell r="M238">
            <v>1.23502129906406E-3</v>
          </cell>
          <cell r="N238">
            <v>4.4097802431900103E-5</v>
          </cell>
          <cell r="O238">
            <v>3.3303896041820902E-3</v>
          </cell>
          <cell r="P238"/>
        </row>
        <row r="239">
          <cell r="B239" t="str">
            <v>ESOL-PV_A</v>
          </cell>
          <cell r="C239" t="str">
            <v>VAR_cap</v>
          </cell>
          <cell r="D239" t="str">
            <v>-</v>
          </cell>
          <cell r="E239"/>
          <cell r="F239"/>
          <cell r="G239"/>
          <cell r="H239">
            <v>2.8329752941055701E-4</v>
          </cell>
          <cell r="I239">
            <v>1.05588559091251E-3</v>
          </cell>
          <cell r="J239">
            <v>1.0596125125749501E-3</v>
          </cell>
          <cell r="K239">
            <v>1.06643558928742E-3</v>
          </cell>
          <cell r="L239">
            <v>1.0702217382762499E-3</v>
          </cell>
          <cell r="M239">
            <v>1.12869496871084E-3</v>
          </cell>
          <cell r="N239">
            <v>1.26430567773747E-3</v>
          </cell>
          <cell r="O239">
            <v>1.8172801233686099E-3</v>
          </cell>
          <cell r="P239">
            <v>4.6289458205647904E-3</v>
          </cell>
        </row>
        <row r="240">
          <cell r="B240" t="str">
            <v>G-INTC-IND</v>
          </cell>
          <cell r="C240" t="str">
            <v>VAR_fout</v>
          </cell>
          <cell r="D240" t="str">
            <v>ELC35</v>
          </cell>
          <cell r="E240">
            <v>1.5591334316892488E-2</v>
          </cell>
          <cell r="F240">
            <v>5.9191786404095273E-3</v>
          </cell>
          <cell r="G240">
            <v>6.4119427236149435E-3</v>
          </cell>
          <cell r="H240">
            <v>2.5810380526474718E-3</v>
          </cell>
          <cell r="I240">
            <v>6.7715878565853937E-3</v>
          </cell>
          <cell r="J240">
            <v>4.9329873839308635E-3</v>
          </cell>
          <cell r="K240">
            <v>6.1607890389163743E-3</v>
          </cell>
          <cell r="L240">
            <v>1.1480896319399794E-2</v>
          </cell>
          <cell r="M240">
            <v>6.9919651456966745E-3</v>
          </cell>
          <cell r="N240">
            <v>1.3824959512972921E-2</v>
          </cell>
          <cell r="O240">
            <v>1.0479274742219016E-2</v>
          </cell>
          <cell r="P240">
            <v>2.3182679549345039E-2</v>
          </cell>
        </row>
        <row r="241">
          <cell r="B241" t="str">
            <v>G-INTC-IND</v>
          </cell>
          <cell r="C241" t="str">
            <v>VAR_fout</v>
          </cell>
          <cell r="D241" t="str">
            <v>ITOT_ELC</v>
          </cell>
          <cell r="E241">
            <v>55.851985953261938</v>
          </cell>
          <cell r="F241">
            <v>57.48460603151689</v>
          </cell>
          <cell r="G241">
            <v>52.904756845604275</v>
          </cell>
          <cell r="H241">
            <v>51.892683546347598</v>
          </cell>
          <cell r="I241">
            <v>50.869208665197881</v>
          </cell>
          <cell r="J241">
            <v>51.307445466504682</v>
          </cell>
          <cell r="K241">
            <v>50.687022608100428</v>
          </cell>
          <cell r="L241">
            <v>50.609193887144194</v>
          </cell>
          <cell r="M241">
            <v>50.488912926386575</v>
          </cell>
          <cell r="N241">
            <v>52.263321185877153</v>
          </cell>
          <cell r="O241">
            <v>49.780431943344276</v>
          </cell>
          <cell r="P241">
            <v>49.090634873523193</v>
          </cell>
        </row>
        <row r="242">
          <cell r="B242" t="str">
            <v>G-INTC-IND</v>
          </cell>
          <cell r="C242" t="str">
            <v>VAR_fout</v>
          </cell>
          <cell r="D242" t="str">
            <v>ELC13</v>
          </cell>
          <cell r="E242">
            <v>1.4938898619899816E-2</v>
          </cell>
          <cell r="F242">
            <v>4.1854498127635803E-3</v>
          </cell>
          <cell r="G242">
            <v>4.7505484054350183E-3</v>
          </cell>
          <cell r="H242">
            <v>1.9691848422711059E-3</v>
          </cell>
          <cell r="I242">
            <v>4.8701096667323049E-3</v>
          </cell>
          <cell r="J242">
            <v>3.8044883575049319E-3</v>
          </cell>
          <cell r="K242">
            <v>4.6499196872292932E-3</v>
          </cell>
          <cell r="L242">
            <v>9.1157733756612545E-3</v>
          </cell>
          <cell r="M242">
            <v>5.441049802461421E-3</v>
          </cell>
          <cell r="N242">
            <v>1.0891333347435434E-2</v>
          </cell>
          <cell r="O242">
            <v>8.3653990910007459E-3</v>
          </cell>
          <cell r="P242">
            <v>1.8455288415001148E-2</v>
          </cell>
        </row>
        <row r="243">
          <cell r="B243" t="str">
            <v>G-INTC-IND</v>
          </cell>
          <cell r="C243" t="str">
            <v>VAR_fin</v>
          </cell>
          <cell r="D243" t="str">
            <v>ELC3</v>
          </cell>
          <cell r="E243">
            <v>25.778924772172445</v>
          </cell>
          <cell r="F243">
            <v>57.48236116544733</v>
          </cell>
          <cell r="G243">
            <v>52.89771989747554</v>
          </cell>
          <cell r="H243">
            <v>23.777117059489903</v>
          </cell>
          <cell r="I243">
            <v>50.866472554021982</v>
          </cell>
          <cell r="J243">
            <v>23.307662534058966</v>
          </cell>
          <cell r="K243">
            <v>50.683779324193381</v>
          </cell>
          <cell r="L243">
            <v>22.847891089608428</v>
          </cell>
          <cell r="M243">
            <v>50.480502493435516</v>
          </cell>
          <cell r="N243">
            <v>52.253205484930319</v>
          </cell>
          <cell r="O243">
            <v>49.773737256719549</v>
          </cell>
          <cell r="P243">
            <v>49.074361261496037</v>
          </cell>
        </row>
        <row r="244">
          <cell r="B244" t="str">
            <v>G-INTC-IND</v>
          </cell>
          <cell r="C244" t="str">
            <v>VAR_fin</v>
          </cell>
          <cell r="D244" t="str">
            <v>ELC5</v>
          </cell>
          <cell r="E244">
            <v>30.103519224180591</v>
          </cell>
          <cell r="F244">
            <v>1.2283903103492463E-2</v>
          </cell>
          <cell r="G244">
            <v>1.8143983314984725E-2</v>
          </cell>
          <cell r="H244">
            <v>28.120098132886394</v>
          </cell>
          <cell r="I244">
            <v>1.4357244893860192E-2</v>
          </cell>
          <cell r="J244">
            <v>28.008520408187163</v>
          </cell>
          <cell r="K244">
            <v>1.4026756489862282E-2</v>
          </cell>
          <cell r="L244">
            <v>27.781899467230772</v>
          </cell>
          <cell r="M244">
            <v>2.0809407595584684E-2</v>
          </cell>
          <cell r="N244">
            <v>3.4789311901077438E-2</v>
          </cell>
          <cell r="O244">
            <v>2.5497003298885133E-2</v>
          </cell>
          <cell r="P244">
            <v>5.7865779500514018E-2</v>
          </cell>
        </row>
        <row r="245">
          <cell r="B245" t="str">
            <v>G-INTC-IND</v>
          </cell>
          <cell r="C245" t="str">
            <v>VAR_ncap</v>
          </cell>
          <cell r="D245" t="str">
            <v>-</v>
          </cell>
          <cell r="E245">
            <v>1.0108952656298601E-6</v>
          </cell>
          <cell r="F245">
            <v>8.8865790527109802E-7</v>
          </cell>
          <cell r="G245">
            <v>8.8823307246558705E-7</v>
          </cell>
          <cell r="H245">
            <v>9.9990695673182289E-7</v>
          </cell>
          <cell r="I245">
            <v>2.2212402906346198E-6</v>
          </cell>
          <cell r="J245">
            <v>2.2548757415681802E-6</v>
          </cell>
          <cell r="K245">
            <v>5.0714482952404598E-6</v>
          </cell>
          <cell r="L245">
            <v>3.4962900239724199E-6</v>
          </cell>
          <cell r="M245">
            <v>9.0867825411346503E-6</v>
          </cell>
          <cell r="N245">
            <v>1.78485462718311E-5</v>
          </cell>
          <cell r="O245">
            <v>3.2436839342724798E-5</v>
          </cell>
          <cell r="P245"/>
        </row>
        <row r="246">
          <cell r="B246" t="str">
            <v>G-INTC-IND</v>
          </cell>
          <cell r="C246" t="str">
            <v>VAR_cap</v>
          </cell>
          <cell r="D246" t="str">
            <v>-</v>
          </cell>
          <cell r="E246">
            <v>4.4927373631622096</v>
          </cell>
          <cell r="F246">
            <v>4.4927376918418309</v>
          </cell>
          <cell r="G246">
            <v>4.4927392627153804</v>
          </cell>
          <cell r="H246">
            <v>4.4927407010866025</v>
          </cell>
          <cell r="I246">
            <v>4.4927416857697784</v>
          </cell>
          <cell r="J246">
            <v>4.4927442407863367</v>
          </cell>
          <cell r="K246">
            <v>4.4927480688180301</v>
          </cell>
          <cell r="L246">
            <v>4.4927506984197372</v>
          </cell>
          <cell r="M246">
            <v>4.4927591941606613</v>
          </cell>
          <cell r="N246">
            <v>4.4927675797413036</v>
          </cell>
          <cell r="O246">
            <v>4.4927967480200399</v>
          </cell>
          <cell r="P246">
            <v>4.492813566877917</v>
          </cell>
        </row>
        <row r="247">
          <cell r="B247" t="str">
            <v>D-IH2R</v>
          </cell>
          <cell r="C247" t="str">
            <v>VAR_fout</v>
          </cell>
          <cell r="D247" t="str">
            <v>IH2</v>
          </cell>
          <cell r="E247"/>
          <cell r="F247"/>
          <cell r="G247"/>
          <cell r="H247">
            <v>3.0866665170282441E-3</v>
          </cell>
          <cell r="I247">
            <v>1.3372709378793328E-2</v>
          </cell>
          <cell r="J247">
            <v>1.8562892596845033E-2</v>
          </cell>
          <cell r="K247">
            <v>1.9432324276422674E-2</v>
          </cell>
          <cell r="L247">
            <v>2.5567987670392915E-2</v>
          </cell>
          <cell r="M247">
            <v>1.5534919588594936E-2</v>
          </cell>
          <cell r="N247">
            <v>3.4256393580910496E-2</v>
          </cell>
          <cell r="O247">
            <v>3.0324838211948334E-2</v>
          </cell>
          <cell r="P247">
            <v>8.3497154066324408E-2</v>
          </cell>
        </row>
        <row r="248">
          <cell r="B248" t="str">
            <v>D-IH2R</v>
          </cell>
          <cell r="C248" t="str">
            <v>VAR_fin</v>
          </cell>
          <cell r="D248" t="str">
            <v>H2</v>
          </cell>
          <cell r="E248"/>
          <cell r="F248"/>
          <cell r="G248"/>
          <cell r="H248">
            <v>3.0866665170282441E-3</v>
          </cell>
          <cell r="I248">
            <v>1.3372709378793328E-2</v>
          </cell>
          <cell r="J248">
            <v>1.8562892596845033E-2</v>
          </cell>
          <cell r="K248">
            <v>1.9432324276422674E-2</v>
          </cell>
          <cell r="L248">
            <v>2.5567987670392915E-2</v>
          </cell>
          <cell r="M248">
            <v>1.5534919588594936E-2</v>
          </cell>
          <cell r="N248">
            <v>3.4256393580910496E-2</v>
          </cell>
          <cell r="O248">
            <v>3.0324838211948334E-2</v>
          </cell>
          <cell r="P248">
            <v>8.3497154066324408E-2</v>
          </cell>
        </row>
        <row r="249">
          <cell r="B249" t="str">
            <v>D-IH2R</v>
          </cell>
          <cell r="C249" t="str">
            <v>VAR_ncap</v>
          </cell>
          <cell r="D249" t="str">
            <v>-</v>
          </cell>
          <cell r="E249"/>
          <cell r="F249"/>
          <cell r="G249"/>
          <cell r="H249">
            <v>5.4405938386950796E-4</v>
          </cell>
          <cell r="I249">
            <v>9.3605780806404397E-4</v>
          </cell>
          <cell r="J249">
            <v>1.29835144264721E-3</v>
          </cell>
          <cell r="K249">
            <v>1.5093863807396099E-3</v>
          </cell>
          <cell r="L249">
            <v>2.4665109021085102E-4</v>
          </cell>
          <cell r="M249">
            <v>6.3640719192235005E-4</v>
          </cell>
          <cell r="N249">
            <v>1.47474248984879E-3</v>
          </cell>
          <cell r="O249">
            <v>1.74347762136758E-3</v>
          </cell>
          <cell r="P249">
            <v>3.6615320854595798E-3</v>
          </cell>
        </row>
        <row r="250">
          <cell r="B250" t="str">
            <v>D-IH2R</v>
          </cell>
          <cell r="C250" t="str">
            <v>VAR_cap</v>
          </cell>
          <cell r="D250" t="str">
            <v>-</v>
          </cell>
          <cell r="E250"/>
          <cell r="F250"/>
          <cell r="G250"/>
          <cell r="H250">
            <v>5.4405938386950796E-4</v>
          </cell>
          <cell r="I250">
            <v>1.34909796674042E-3</v>
          </cell>
          <cell r="J250">
            <v>1.49492071600624E-3</v>
          </cell>
          <cell r="K250">
            <v>1.5093863807396099E-3</v>
          </cell>
          <cell r="L250">
            <v>1.7560374709504601E-3</v>
          </cell>
          <cell r="M250">
            <v>9.4320409158141802E-4</v>
          </cell>
          <cell r="N250">
            <v>1.9578914535976401E-3</v>
          </cell>
          <cell r="O250">
            <v>2.0046868474844202E-3</v>
          </cell>
          <cell r="P250">
            <v>5.4050097068271599E-3</v>
          </cell>
        </row>
        <row r="251">
          <cell r="B251" t="str">
            <v>ESOL-PV_E</v>
          </cell>
          <cell r="C251" t="str">
            <v>VAR_fout</v>
          </cell>
          <cell r="D251" t="str">
            <v>CELC_E</v>
          </cell>
          <cell r="E251"/>
          <cell r="F251"/>
          <cell r="G251"/>
          <cell r="H251">
            <v>6.8429397207495998E-5</v>
          </cell>
          <cell r="I251">
            <v>1.834538959518112E-3</v>
          </cell>
          <cell r="J251">
            <v>5.0956438754187726E-3</v>
          </cell>
          <cell r="K251">
            <v>6.2881927921128108E-3</v>
          </cell>
          <cell r="L251">
            <v>6.3688140107522086E-3</v>
          </cell>
          <cell r="M251">
            <v>6.3920807542619416E-3</v>
          </cell>
          <cell r="N251">
            <v>6.6013991097960698E-3</v>
          </cell>
          <cell r="O251">
            <v>5.4988413081770446E-3</v>
          </cell>
          <cell r="P251">
            <v>1.1066346379698984E-2</v>
          </cell>
        </row>
        <row r="252">
          <cell r="B252" t="str">
            <v>ESOL-PV_E</v>
          </cell>
          <cell r="C252" t="str">
            <v>VAR_fin</v>
          </cell>
          <cell r="D252" t="str">
            <v>SOL</v>
          </cell>
          <cell r="E252"/>
          <cell r="F252"/>
          <cell r="G252"/>
          <cell r="H252">
            <v>6.8429397207495998E-5</v>
          </cell>
          <cell r="I252">
            <v>1.834538959518112E-3</v>
          </cell>
          <cell r="J252">
            <v>5.0956438754187726E-3</v>
          </cell>
          <cell r="K252">
            <v>6.2881927921128108E-3</v>
          </cell>
          <cell r="L252">
            <v>6.3688140107522086E-3</v>
          </cell>
          <cell r="M252">
            <v>6.3920807542619416E-3</v>
          </cell>
          <cell r="N252">
            <v>6.6013991097960698E-3</v>
          </cell>
          <cell r="O252">
            <v>5.4988413081770446E-3</v>
          </cell>
          <cell r="P252">
            <v>1.1066346379698984E-2</v>
          </cell>
        </row>
        <row r="253">
          <cell r="B253" t="str">
            <v>ESOL-PV_E</v>
          </cell>
          <cell r="C253" t="str">
            <v>VAR_fin</v>
          </cell>
          <cell r="D253" t="str">
            <v>SOLPVC</v>
          </cell>
          <cell r="E253"/>
          <cell r="F253"/>
          <cell r="G253"/>
          <cell r="H253">
            <v>6.8429397207495998E-5</v>
          </cell>
          <cell r="I253">
            <v>1.8345389595181101E-3</v>
          </cell>
          <cell r="J253">
            <v>5.09564387541877E-3</v>
          </cell>
          <cell r="K253">
            <v>6.28819279211281E-3</v>
          </cell>
          <cell r="L253">
            <v>6.3688140107522103E-3</v>
          </cell>
          <cell r="M253">
            <v>6.3920807542619399E-3</v>
          </cell>
          <cell r="N253">
            <v>6.6013991097960698E-3</v>
          </cell>
          <cell r="O253">
            <v>5.4988413081770403E-3</v>
          </cell>
          <cell r="P253">
            <v>1.1066346379698999E-2</v>
          </cell>
        </row>
        <row r="254">
          <cell r="B254" t="str">
            <v>ESOL-PV_E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1.9732485551688602E-5</v>
          </cell>
          <cell r="I254">
            <v>5.0911159437950495E-4</v>
          </cell>
          <cell r="J254">
            <v>9.4226826311271598E-4</v>
          </cell>
          <cell r="K254">
            <v>3.4456802865877198E-4</v>
          </cell>
          <cell r="L254">
            <v>2.3749496386216801E-5</v>
          </cell>
          <cell r="M254">
            <v>1.26820808356547E-5</v>
          </cell>
          <cell r="N254">
            <v>7.4436922109667299E-5</v>
          </cell>
          <cell r="O254">
            <v>2.49927578663817E-4</v>
          </cell>
          <cell r="P254">
            <v>2.4932251605164998E-3</v>
          </cell>
        </row>
        <row r="255">
          <cell r="B255" t="str">
            <v>ESOL-PV_E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1.9732485551688602E-5</v>
          </cell>
          <cell r="I255">
            <v>5.2884407993119404E-4</v>
          </cell>
          <cell r="J255">
            <v>1.47111234304391E-3</v>
          </cell>
          <cell r="K255">
            <v>1.81568037170268E-3</v>
          </cell>
          <cell r="L255">
            <v>1.8394298680889001E-3</v>
          </cell>
          <cell r="M255">
            <v>1.84681765903743E-3</v>
          </cell>
          <cell r="N255">
            <v>1.90681638548253E-3</v>
          </cell>
          <cell r="O255">
            <v>1.59029512642392E-3</v>
          </cell>
          <cell r="P255">
            <v>3.1985892671706302E-3</v>
          </cell>
        </row>
        <row r="256">
          <cell r="B256" t="str">
            <v>EWSTINC</v>
          </cell>
          <cell r="C256" t="str">
            <v>VAR_fout</v>
          </cell>
          <cell r="D256" t="str">
            <v>ELC35</v>
          </cell>
          <cell r="E256">
            <v>6.5070003712047457</v>
          </cell>
          <cell r="F256">
            <v>7.3027689766871049</v>
          </cell>
          <cell r="G256">
            <v>8.1960969480364003</v>
          </cell>
          <cell r="H256">
            <v>7.398162354992742</v>
          </cell>
          <cell r="I256">
            <v>7.4918742811467292</v>
          </cell>
          <cell r="J256">
            <v>7.6680410715468241</v>
          </cell>
          <cell r="K256">
            <v>7.8484632136473049</v>
          </cell>
          <cell r="L256">
            <v>8.033327032614352</v>
          </cell>
          <cell r="M256">
            <v>8.0332965443488291</v>
          </cell>
          <cell r="N256">
            <v>8.033319838731602</v>
          </cell>
          <cell r="O256">
            <v>8.0333105394713122</v>
          </cell>
          <cell r="P256">
            <v>8.0333681402060648</v>
          </cell>
        </row>
        <row r="257">
          <cell r="B257" t="str">
            <v>EWSTINC</v>
          </cell>
          <cell r="C257" t="str">
            <v>VAR_fout</v>
          </cell>
          <cell r="D257" t="str">
            <v>CO2_E</v>
          </cell>
          <cell r="E257">
            <v>1689.2932927889001</v>
          </cell>
          <cell r="F257">
            <v>1895.88411669636</v>
          </cell>
          <cell r="G257">
            <v>2127.8024913961999</v>
          </cell>
          <cell r="H257">
            <v>1920.6493518208699</v>
          </cell>
          <cell r="I257">
            <v>1944.97806232884</v>
          </cell>
          <cell r="J257">
            <v>1990.71301860024</v>
          </cell>
          <cell r="K257">
            <v>2037.5527138720699</v>
          </cell>
          <cell r="L257">
            <v>2085.5455203336101</v>
          </cell>
          <cell r="M257">
            <v>2085.5376052237998</v>
          </cell>
          <cell r="N257">
            <v>2085.5436527176298</v>
          </cell>
          <cell r="O257">
            <v>2085.5412385210502</v>
          </cell>
          <cell r="P257">
            <v>2085.5561923445198</v>
          </cell>
        </row>
        <row r="258">
          <cell r="B258" t="str">
            <v>EWSTINC</v>
          </cell>
          <cell r="C258" t="str">
            <v>VAR_fin</v>
          </cell>
          <cell r="D258" t="str">
            <v>EWST</v>
          </cell>
          <cell r="E258">
            <v>18.203591517121776</v>
          </cell>
          <cell r="F258">
            <v>20.429785740262467</v>
          </cell>
          <cell r="G258">
            <v>22.928906157286654</v>
          </cell>
          <cell r="H258">
            <v>20.696652498069732</v>
          </cell>
          <cell r="I258">
            <v>20.958815326819362</v>
          </cell>
          <cell r="J258">
            <v>21.451648907330132</v>
          </cell>
          <cell r="K258">
            <v>21.956387002931809</v>
          </cell>
          <cell r="L258">
            <v>22.473550865663888</v>
          </cell>
          <cell r="M258">
            <v>22.473465573532344</v>
          </cell>
          <cell r="N258">
            <v>22.473530740491661</v>
          </cell>
          <cell r="O258">
            <v>22.473504725442329</v>
          </cell>
          <cell r="P258">
            <v>22.473665865781477</v>
          </cell>
        </row>
        <row r="259">
          <cell r="B259" t="str">
            <v>EWSTINC</v>
          </cell>
          <cell r="C259" t="str">
            <v>VAR_ncap</v>
          </cell>
          <cell r="D259" t="str">
            <v>-</v>
          </cell>
          <cell r="E259"/>
          <cell r="F259">
            <v>1.2653468685193E-6</v>
          </cell>
          <cell r="G259">
            <v>1.7341409699729E-6</v>
          </cell>
          <cell r="H259">
            <v>5.4160097685141899E-2</v>
          </cell>
          <cell r="I259">
            <v>0.104435926629122</v>
          </cell>
          <cell r="J259">
            <v>3.0522040013514998E-2</v>
          </cell>
          <cell r="K259">
            <v>7.8069160677354699E-2</v>
          </cell>
          <cell r="L259">
            <v>2.77607845327477E-2</v>
          </cell>
          <cell r="M259">
            <v>1.9276229956598601E-2</v>
          </cell>
          <cell r="N259">
            <v>3.9714919956389198E-2</v>
          </cell>
          <cell r="O259">
            <v>0.103737592008305</v>
          </cell>
          <cell r="P259">
            <v>4.5317972278308201E-2</v>
          </cell>
        </row>
        <row r="260">
          <cell r="B260" t="str">
            <v>EWSTINC</v>
          </cell>
          <cell r="C260" t="str">
            <v>VAR_cap</v>
          </cell>
          <cell r="D260" t="str">
            <v>-</v>
          </cell>
          <cell r="E260">
            <v>0.30577363141508551</v>
          </cell>
          <cell r="F260">
            <v>0.30576485670512804</v>
          </cell>
          <cell r="G260">
            <v>0.3057617575899973</v>
          </cell>
          <cell r="H260">
            <v>0.27599373667699539</v>
          </cell>
          <cell r="I260">
            <v>0.2794908887511045</v>
          </cell>
          <cell r="J260">
            <v>0.28606302376530157</v>
          </cell>
          <cell r="K260">
            <v>0.29279339648442032</v>
          </cell>
          <cell r="L260">
            <v>0.29969329338065287</v>
          </cell>
          <cell r="M260">
            <v>0.29968949959877533</v>
          </cell>
          <cell r="N260">
            <v>0.29977455377228274</v>
          </cell>
          <cell r="O260">
            <v>0.31279476915247278</v>
          </cell>
          <cell r="P260">
            <v>0.31387119826546311</v>
          </cell>
        </row>
        <row r="261">
          <cell r="B261" t="str">
            <v>D-IBIO</v>
          </cell>
          <cell r="C261" t="str">
            <v>VAR_fout</v>
          </cell>
          <cell r="D261" t="str">
            <v>IBIO</v>
          </cell>
          <cell r="E261">
            <v>0.43673201772453429</v>
          </cell>
          <cell r="F261">
            <v>0.55206670460119878</v>
          </cell>
          <cell r="G261">
            <v>1.1860438402226947</v>
          </cell>
          <cell r="H261">
            <v>2.4600089460012771</v>
          </cell>
          <cell r="I261">
            <v>3.9578600383532523</v>
          </cell>
          <cell r="J261">
            <v>5.9806206537805897</v>
          </cell>
          <cell r="K261">
            <v>9.0910702256946898</v>
          </cell>
          <cell r="L261">
            <v>9.1602440655322681</v>
          </cell>
          <cell r="M261">
            <v>9.3776094294123666</v>
          </cell>
          <cell r="N261">
            <v>9.6568607700387634</v>
          </cell>
          <cell r="O261">
            <v>9.6572922087180597</v>
          </cell>
          <cell r="P261">
            <v>9.6681872183607194</v>
          </cell>
        </row>
        <row r="262">
          <cell r="B262" t="str">
            <v>D-IBIO</v>
          </cell>
          <cell r="C262" t="str">
            <v>VAR_fin</v>
          </cell>
          <cell r="D262" t="str">
            <v>BIO</v>
          </cell>
          <cell r="E262">
            <v>0.43673201772453429</v>
          </cell>
          <cell r="F262">
            <v>0.55206670460119878</v>
          </cell>
          <cell r="G262">
            <v>1.1860438402226947</v>
          </cell>
          <cell r="H262">
            <v>2.4600089460012771</v>
          </cell>
          <cell r="I262">
            <v>3.9578600383532523</v>
          </cell>
          <cell r="J262">
            <v>5.9806206537805897</v>
          </cell>
          <cell r="K262">
            <v>9.0910702256946898</v>
          </cell>
          <cell r="L262">
            <v>9.1602440655322681</v>
          </cell>
          <cell r="M262">
            <v>9.3776094294123666</v>
          </cell>
          <cell r="N262">
            <v>9.6568607700387634</v>
          </cell>
          <cell r="O262">
            <v>9.6572922087180597</v>
          </cell>
          <cell r="P262">
            <v>9.6681872183607194</v>
          </cell>
        </row>
        <row r="263">
          <cell r="B263" t="str">
            <v>D-EWOD</v>
          </cell>
          <cell r="C263" t="str">
            <v>VAR_fout</v>
          </cell>
          <cell r="D263" t="str">
            <v>EWOD</v>
          </cell>
          <cell r="E263">
            <v>3.3706690744083558</v>
          </cell>
          <cell r="F263">
            <v>1.7753749361822133</v>
          </cell>
          <cell r="G263">
            <v>3.4179018021985135</v>
          </cell>
          <cell r="H263">
            <v>5.0428434631309784</v>
          </cell>
          <cell r="I263">
            <v>5.4067083309047304</v>
          </cell>
          <cell r="J263">
            <v>5.7130016310286056</v>
          </cell>
          <cell r="K263">
            <v>5.1577257468863342</v>
          </cell>
          <cell r="L263">
            <v>6.4199047372654423</v>
          </cell>
          <cell r="M263">
            <v>6.2989833392319614</v>
          </cell>
          <cell r="N263">
            <v>6.5888933803581375</v>
          </cell>
          <cell r="O263">
            <v>6.1330216359888743</v>
          </cell>
          <cell r="P263">
            <v>6.0799522478684214</v>
          </cell>
        </row>
        <row r="264">
          <cell r="B264" t="str">
            <v>D-EWOD</v>
          </cell>
          <cell r="C264" t="str">
            <v>VAR_fin</v>
          </cell>
          <cell r="D264" t="str">
            <v>WOD</v>
          </cell>
          <cell r="E264">
            <v>3.3706690744083558</v>
          </cell>
          <cell r="F264">
            <v>1.7753749361822133</v>
          </cell>
          <cell r="G264">
            <v>3.4179018021985135</v>
          </cell>
          <cell r="H264">
            <v>5.0428434631309784</v>
          </cell>
          <cell r="I264">
            <v>5.4067083309047304</v>
          </cell>
          <cell r="J264">
            <v>5.7130016310286056</v>
          </cell>
          <cell r="K264">
            <v>5.1577257468863342</v>
          </cell>
          <cell r="L264">
            <v>6.4199047372654423</v>
          </cell>
          <cell r="M264">
            <v>6.2989833392319614</v>
          </cell>
          <cell r="N264">
            <v>6.5888933803581375</v>
          </cell>
          <cell r="O264">
            <v>6.1330216359888743</v>
          </cell>
          <cell r="P264">
            <v>6.0799522478684214</v>
          </cell>
        </row>
        <row r="265">
          <cell r="B265" t="str">
            <v>HPLWOD</v>
          </cell>
          <cell r="C265" t="str">
            <v>VAR_fout</v>
          </cell>
          <cell r="D265" t="str">
            <v>LTH</v>
          </cell>
          <cell r="E265">
            <v>1.2182431576619843</v>
          </cell>
          <cell r="F265">
            <v>1.0994625371130902</v>
          </cell>
          <cell r="G265">
            <v>0.94267738820408131</v>
          </cell>
          <cell r="H265">
            <v>0.72948641644983248</v>
          </cell>
          <cell r="I265">
            <v>0.58314231749406542</v>
          </cell>
          <cell r="J265">
            <v>0.45185545212731693</v>
          </cell>
          <cell r="K265">
            <v>0.3496986363318858</v>
          </cell>
          <cell r="L265">
            <v>0.27077033487638802</v>
          </cell>
          <cell r="M265">
            <v>0.20970749130702004</v>
          </cell>
          <cell r="N265">
            <v>0.16267895474217442</v>
          </cell>
          <cell r="O265">
            <v>0.12620241376996597</v>
          </cell>
          <cell r="P265">
            <v>9.94988282269266E-2</v>
          </cell>
        </row>
        <row r="266">
          <cell r="B266" t="str">
            <v>HPLWOD</v>
          </cell>
          <cell r="C266" t="str">
            <v>VAR_fin</v>
          </cell>
          <cell r="D266" t="str">
            <v>EWOD</v>
          </cell>
          <cell r="E266">
            <v>1.7403473680885491</v>
          </cell>
          <cell r="F266">
            <v>1.5706607673044153</v>
          </cell>
          <cell r="G266">
            <v>1.3466819831486876</v>
          </cell>
          <cell r="H266">
            <v>1.0421234520711882</v>
          </cell>
          <cell r="I266">
            <v>0.83306045356295</v>
          </cell>
          <cell r="J266">
            <v>0.64550778875330961</v>
          </cell>
          <cell r="K266">
            <v>0.49956948047412264</v>
          </cell>
          <cell r="L266">
            <v>0.38681476410912602</v>
          </cell>
          <cell r="M266">
            <v>0.2995821304386001</v>
          </cell>
          <cell r="N266">
            <v>0.23239850677453494</v>
          </cell>
          <cell r="O266">
            <v>0.18028916252852303</v>
          </cell>
          <cell r="P266">
            <v>0.14214118318132382</v>
          </cell>
        </row>
        <row r="267">
          <cell r="B267" t="str">
            <v>HPLWOD</v>
          </cell>
          <cell r="C267" t="str">
            <v>VAR_ncap</v>
          </cell>
          <cell r="D267" t="str">
            <v>-</v>
          </cell>
          <cell r="E267">
            <v>0.15452621200432101</v>
          </cell>
          <cell r="F267">
            <v>4.2100771453644403E-6</v>
          </cell>
          <cell r="G267">
            <v>3.46324913452419E-6</v>
          </cell>
          <cell r="H267">
            <v>3.28822248780447E-6</v>
          </cell>
          <cell r="I267">
            <v>2.7034878979223702E-5</v>
          </cell>
          <cell r="J267">
            <v>6.52930466259388E-5</v>
          </cell>
          <cell r="K267">
            <v>4.42791506621832E-2</v>
          </cell>
          <cell r="L267">
            <v>3.2386509770268801E-5</v>
          </cell>
          <cell r="M267">
            <v>2.2626402163902701E-5</v>
          </cell>
          <cell r="N267">
            <v>1.18135680901792E-4</v>
          </cell>
          <cell r="O267">
            <v>1.5979993098894502E-2</v>
          </cell>
          <cell r="P267">
            <v>4.0973002741468898E-4</v>
          </cell>
        </row>
        <row r="268">
          <cell r="B268" t="str">
            <v>HPLWOD</v>
          </cell>
          <cell r="C268" t="str">
            <v>VAR_cap</v>
          </cell>
          <cell r="D268" t="str">
            <v>-</v>
          </cell>
          <cell r="E268">
            <v>0.15452621200432101</v>
          </cell>
          <cell r="F268">
            <v>0.154530422081466</v>
          </cell>
          <cell r="G268">
            <v>0.154533885330601</v>
          </cell>
          <cell r="H268">
            <v>0.15453717355308899</v>
          </cell>
          <cell r="I268">
            <v>0.154564208432068</v>
          </cell>
          <cell r="J268">
            <v>6.4210266045448106E-2</v>
          </cell>
          <cell r="K268">
            <v>4.4374337816078101E-2</v>
          </cell>
          <cell r="L268">
            <v>4.4403865097558698E-2</v>
          </cell>
          <cell r="M268">
            <v>4.43990123118072E-2</v>
          </cell>
          <cell r="N268">
            <v>4.4452299255019201E-2</v>
          </cell>
          <cell r="O268">
            <v>1.6153141691730499E-2</v>
          </cell>
          <cell r="P268">
            <v>1.65304852093749E-2</v>
          </cell>
        </row>
        <row r="269">
          <cell r="B269" t="str">
            <v>ENGA-GTCC</v>
          </cell>
          <cell r="C269" t="str">
            <v>VAR_fout</v>
          </cell>
          <cell r="D269" t="str">
            <v>ELC13</v>
          </cell>
          <cell r="E269"/>
          <cell r="F269"/>
          <cell r="G269"/>
          <cell r="H269"/>
          <cell r="I269"/>
          <cell r="J269">
            <v>0.21116906745004954</v>
          </cell>
          <cell r="K269">
            <v>3.4736035773217004</v>
          </cell>
          <cell r="L269">
            <v>5.2215955173075681</v>
          </cell>
          <cell r="M269">
            <v>6.7219101371237784</v>
          </cell>
          <cell r="N269">
            <v>8.7172911066242627</v>
          </cell>
          <cell r="O269">
            <v>9.3451143405607606</v>
          </cell>
          <cell r="P269">
            <v>8.9965997805390963</v>
          </cell>
        </row>
        <row r="270">
          <cell r="B270" t="str">
            <v>ENGA-GTCC</v>
          </cell>
          <cell r="C270" t="str">
            <v>VAR_fout</v>
          </cell>
          <cell r="D270" t="str">
            <v>CO2_E</v>
          </cell>
          <cell r="E270"/>
          <cell r="F270"/>
          <cell r="G270"/>
          <cell r="H270"/>
          <cell r="I270"/>
          <cell r="J270">
            <v>19.801680813045198</v>
          </cell>
          <cell r="K270">
            <v>313.65087012499799</v>
          </cell>
          <cell r="L270">
            <v>470.11025512616902</v>
          </cell>
          <cell r="M270">
            <v>608.34724858417098</v>
          </cell>
          <cell r="N270">
            <v>788.71802780195299</v>
          </cell>
          <cell r="O270">
            <v>845.54402144538005</v>
          </cell>
          <cell r="P270">
            <v>814.29286409944496</v>
          </cell>
        </row>
        <row r="271">
          <cell r="B271" t="str">
            <v>ENGA-GTCC</v>
          </cell>
          <cell r="C271" t="str">
            <v>VAR_fin</v>
          </cell>
          <cell r="D271" t="str">
            <v>ENGA</v>
          </cell>
          <cell r="E271"/>
          <cell r="F271"/>
          <cell r="G271"/>
          <cell r="H271"/>
          <cell r="I271"/>
          <cell r="J271">
            <v>0.35109363143697114</v>
          </cell>
          <cell r="K271">
            <v>5.5611856405141635</v>
          </cell>
          <cell r="L271">
            <v>8.335288211456902</v>
          </cell>
          <cell r="M271">
            <v>10.786298733761894</v>
          </cell>
          <cell r="N271">
            <v>13.984362195070087</v>
          </cell>
          <cell r="O271">
            <v>14.991915273854246</v>
          </cell>
          <cell r="P271">
            <v>14.437816739351859</v>
          </cell>
        </row>
        <row r="272">
          <cell r="B272" t="str">
            <v>ENGA-GTCC</v>
          </cell>
          <cell r="C272" t="str">
            <v>VAR_fin</v>
          </cell>
          <cell r="D272" t="str">
            <v>GTC</v>
          </cell>
          <cell r="E272"/>
          <cell r="F272"/>
          <cell r="G272"/>
          <cell r="H272"/>
          <cell r="I272"/>
          <cell r="J272">
            <v>2.4783906474539399E-2</v>
          </cell>
          <cell r="K272">
            <v>0.16123342153541842</v>
          </cell>
          <cell r="L272">
            <v>0.26558518534120329</v>
          </cell>
          <cell r="M272">
            <v>0.40380164369894944</v>
          </cell>
          <cell r="N272">
            <v>0.51564981645228847</v>
          </cell>
          <cell r="O272">
            <v>0.56027180015037048</v>
          </cell>
          <cell r="P272">
            <v>0.54132142660522964</v>
          </cell>
        </row>
        <row r="273">
          <cell r="B273" t="str">
            <v>ENGA-GTCC</v>
          </cell>
          <cell r="C273" t="str">
            <v>VAR_ncap</v>
          </cell>
          <cell r="D273" t="str">
            <v>-</v>
          </cell>
          <cell r="E273"/>
          <cell r="F273"/>
          <cell r="G273"/>
          <cell r="H273"/>
          <cell r="I273"/>
          <cell r="J273">
            <v>6.4332027022875493E-2</v>
          </cell>
          <cell r="K273">
            <v>0.201261290522909</v>
          </cell>
          <cell r="L273">
            <v>1.9796252426770898E-3</v>
          </cell>
          <cell r="M273">
            <v>0.24762833733185199</v>
          </cell>
          <cell r="N273">
            <v>1.9603952383321298E-3</v>
          </cell>
          <cell r="O273">
            <v>0.15396361013604301</v>
          </cell>
        </row>
        <row r="274">
          <cell r="B274" t="str">
            <v>ENGA-GTCC</v>
          </cell>
          <cell r="C274" t="str">
            <v>VAR_cap</v>
          </cell>
          <cell r="D274" t="str">
            <v>-</v>
          </cell>
          <cell r="E274"/>
          <cell r="F274"/>
          <cell r="G274"/>
          <cell r="H274"/>
          <cell r="I274"/>
          <cell r="J274">
            <v>2.4783906474539399E-2</v>
          </cell>
          <cell r="K274">
            <v>0.16123342153541828</v>
          </cell>
          <cell r="L274">
            <v>0.26558518534120334</v>
          </cell>
          <cell r="M274">
            <v>0.40380164369894872</v>
          </cell>
          <cell r="N274">
            <v>0.51564981645228836</v>
          </cell>
          <cell r="O274">
            <v>0.56027180015037037</v>
          </cell>
          <cell r="P274">
            <v>0.54132142660522953</v>
          </cell>
        </row>
        <row r="275">
          <cell r="B275" t="str">
            <v>D-SNGA</v>
          </cell>
          <cell r="C275" t="str">
            <v>VAR_fout</v>
          </cell>
          <cell r="D275" t="str">
            <v>CO2</v>
          </cell>
          <cell r="E275">
            <v>1524.9225787518501</v>
          </cell>
          <cell r="F275">
            <v>1427.0760928039499</v>
          </cell>
          <cell r="G275">
            <v>1525.41193454842</v>
          </cell>
          <cell r="H275">
            <v>1828.4816534680799</v>
          </cell>
          <cell r="I275">
            <v>2171.88252894985</v>
          </cell>
          <cell r="J275">
            <v>2159.1169787265098</v>
          </cell>
          <cell r="K275">
            <v>2047.18623037614</v>
          </cell>
          <cell r="L275">
            <v>1807.85704087411</v>
          </cell>
          <cell r="M275">
            <v>1771.7947927739599</v>
          </cell>
          <cell r="N275">
            <v>1742.28945826986</v>
          </cell>
          <cell r="O275">
            <v>1749.51884837544</v>
          </cell>
          <cell r="P275">
            <v>1731.7757293745899</v>
          </cell>
        </row>
        <row r="276">
          <cell r="B276" t="str">
            <v>D-SNGA</v>
          </cell>
          <cell r="C276" t="str">
            <v>VAR_fout</v>
          </cell>
          <cell r="D276" t="str">
            <v>SNGA</v>
          </cell>
          <cell r="E276">
            <v>27.253139537379088</v>
          </cell>
          <cell r="F276">
            <v>28.488577476207301</v>
          </cell>
          <cell r="G276">
            <v>27.012356967080596</v>
          </cell>
          <cell r="H276">
            <v>32.318945650925222</v>
          </cell>
          <cell r="I276">
            <v>38.388214922233871</v>
          </cell>
          <cell r="J276">
            <v>38.162604339959685</v>
          </cell>
          <cell r="K276">
            <v>36.184366429871126</v>
          </cell>
          <cell r="L276">
            <v>31.954416701741529</v>
          </cell>
          <cell r="M276">
            <v>31.31708357907754</v>
          </cell>
          <cell r="N276">
            <v>30.79556434957393</v>
          </cell>
          <cell r="O276">
            <v>30.923339989590115</v>
          </cell>
          <cell r="P276">
            <v>30.61115387412509</v>
          </cell>
        </row>
        <row r="277">
          <cell r="B277" t="str">
            <v>D-SNGA</v>
          </cell>
          <cell r="C277" t="str">
            <v>VAR_fout</v>
          </cell>
          <cell r="D277" t="str">
            <v>RSH2</v>
          </cell>
          <cell r="E277"/>
          <cell r="F277"/>
          <cell r="G277"/>
          <cell r="H277">
            <v>4.7527928050612386E-3</v>
          </cell>
          <cell r="I277">
            <v>1.0573516078324359E-2</v>
          </cell>
          <cell r="J277">
            <v>1.1754783731223786E-2</v>
          </cell>
          <cell r="K277">
            <v>1.0958703875520831E-2</v>
          </cell>
          <cell r="L277">
            <v>3.2082807542099502E-2</v>
          </cell>
          <cell r="M277">
            <v>2.866668255203584E-2</v>
          </cell>
          <cell r="N277">
            <v>7.2323958209568634E-2</v>
          </cell>
          <cell r="O277">
            <v>8.0832048809140647E-2</v>
          </cell>
          <cell r="P277">
            <v>9.858806066099432E-2</v>
          </cell>
        </row>
        <row r="278">
          <cell r="B278" t="str">
            <v>D-SNGA</v>
          </cell>
          <cell r="C278" t="str">
            <v>VAR_fin</v>
          </cell>
          <cell r="D278" t="str">
            <v>NGA</v>
          </cell>
          <cell r="E278">
            <v>27.037634375032717</v>
          </cell>
          <cell r="F278">
            <v>25.302767602906993</v>
          </cell>
          <cell r="G278">
            <v>27.046310896248634</v>
          </cell>
          <cell r="H278">
            <v>32.419887472838212</v>
          </cell>
          <cell r="I278">
            <v>38.508555477834292</v>
          </cell>
          <cell r="J278">
            <v>38.282215934867203</v>
          </cell>
          <cell r="K278">
            <v>36.297628198158527</v>
          </cell>
          <cell r="L278">
            <v>32.054202852377934</v>
          </cell>
          <cell r="M278">
            <v>31.414801290318493</v>
          </cell>
          <cell r="N278">
            <v>30.891657061522299</v>
          </cell>
          <cell r="O278">
            <v>31.019837737153296</v>
          </cell>
          <cell r="P278">
            <v>30.705243428627423</v>
          </cell>
        </row>
        <row r="279">
          <cell r="B279" t="str">
            <v>D-SNGA</v>
          </cell>
          <cell r="C279" t="str">
            <v>VAR_fin</v>
          </cell>
          <cell r="D279" t="str">
            <v>BNGA</v>
          </cell>
          <cell r="E279">
            <v>0.30256857574869345</v>
          </cell>
          <cell r="F279">
            <v>3.2768200409418338</v>
          </cell>
          <cell r="G279">
            <v>5.2340275518733409E-2</v>
          </cell>
          <cell r="H279">
            <v>2.3438639231663882E-3</v>
          </cell>
          <cell r="I279">
            <v>2.351737796749988E-3</v>
          </cell>
          <cell r="J279">
            <v>2.365305255754813E-3</v>
          </cell>
          <cell r="K279">
            <v>2.3812145671757794E-3</v>
          </cell>
          <cell r="L279">
            <v>2.4240455526511801E-3</v>
          </cell>
          <cell r="M279">
            <v>2.4373939987137596E-3</v>
          </cell>
          <cell r="N279">
            <v>2.540400098687189E-3</v>
          </cell>
          <cell r="O279">
            <v>2.5801120139256305E-3</v>
          </cell>
          <cell r="P279">
            <v>4.0417694728093496E-3</v>
          </cell>
        </row>
        <row r="280">
          <cell r="B280" t="str">
            <v>D-SNGA</v>
          </cell>
          <cell r="C280" t="str">
            <v>VAR_fin</v>
          </cell>
          <cell r="D280" t="str">
            <v>H2</v>
          </cell>
          <cell r="E280"/>
          <cell r="F280"/>
          <cell r="G280"/>
          <cell r="H280">
            <v>4.7503197389163433E-3</v>
          </cell>
          <cell r="I280">
            <v>1.0570376146868579E-2</v>
          </cell>
          <cell r="J280">
            <v>1.1747862750695033E-2</v>
          </cell>
          <cell r="K280">
            <v>1.0951782894991971E-2</v>
          </cell>
          <cell r="L280">
            <v>3.2071931715555002E-2</v>
          </cell>
          <cell r="M280">
            <v>2.8659761571507226E-2</v>
          </cell>
          <cell r="N280">
            <v>7.2320003363553917E-2</v>
          </cell>
          <cell r="O280">
            <v>8.0828093963124986E-2</v>
          </cell>
          <cell r="P280">
            <v>9.8566309007905403E-2</v>
          </cell>
        </row>
        <row r="281">
          <cell r="B281" t="str">
            <v>D-SNGA</v>
          </cell>
          <cell r="C281" t="str">
            <v>VAR_ncap</v>
          </cell>
          <cell r="D281" t="str">
            <v>-</v>
          </cell>
          <cell r="E281">
            <v>8.6105903421442496E-7</v>
          </cell>
          <cell r="F281">
            <v>8.5973560221517303E-7</v>
          </cell>
          <cell r="G281">
            <v>1.07935740149599E-6</v>
          </cell>
          <cell r="H281">
            <v>1.2564369953689999E-6</v>
          </cell>
          <cell r="I281">
            <v>1.85159649927471E-6</v>
          </cell>
          <cell r="J281">
            <v>3.1884053997494298E-6</v>
          </cell>
          <cell r="K281">
            <v>6.1820948398224098E-6</v>
          </cell>
          <cell r="L281">
            <v>1.24572240801689</v>
          </cell>
          <cell r="M281">
            <v>0.475709769923503</v>
          </cell>
          <cell r="N281">
            <v>5.2842972979943698E-5</v>
          </cell>
          <cell r="O281">
            <v>5.1365909631507101E-5</v>
          </cell>
          <cell r="P281">
            <v>1.7167425147530301E-4</v>
          </cell>
        </row>
        <row r="282">
          <cell r="B282" t="str">
            <v>D-SNGA</v>
          </cell>
          <cell r="C282" t="str">
            <v>VAR_cap</v>
          </cell>
          <cell r="D282" t="str">
            <v>-</v>
          </cell>
          <cell r="E282">
            <v>2.2350530626841745</v>
          </cell>
          <cell r="F282">
            <v>2.2350539224197767</v>
          </cell>
          <cell r="G282">
            <v>2.235055001777178</v>
          </cell>
          <cell r="H282">
            <v>2.2350562582141733</v>
          </cell>
          <cell r="I282">
            <v>2.2350581098106725</v>
          </cell>
          <cell r="J282">
            <v>2.2350612982160727</v>
          </cell>
          <cell r="K282">
            <v>2.2350674803109123</v>
          </cell>
          <cell r="L282">
            <v>2.009225344292076</v>
          </cell>
          <cell r="M282">
            <v>1.7214474566261699</v>
          </cell>
          <cell r="N282">
            <v>1.7214992425870499</v>
          </cell>
          <cell r="O282">
            <v>1.72154865822687</v>
          </cell>
          <cell r="P282">
            <v>1.72171928317122</v>
          </cell>
        </row>
        <row r="283">
          <cell r="B283" t="str">
            <v>RHES-CHPWOD</v>
          </cell>
          <cell r="C283" t="str">
            <v>VAR_fout</v>
          </cell>
          <cell r="D283" t="str">
            <v>RHES_KEV_WOD_ELC_CHP</v>
          </cell>
          <cell r="E283"/>
          <cell r="F283"/>
          <cell r="G283"/>
          <cell r="H283">
            <v>1.9630547837752852E-3</v>
          </cell>
          <cell r="I283">
            <v>3.6275747294646017E-3</v>
          </cell>
          <cell r="J283">
            <v>3.8966381483165726E-3</v>
          </cell>
          <cell r="K283">
            <v>3.6919993618095242E-3</v>
          </cell>
          <cell r="L283">
            <v>6.21376945706966E-3</v>
          </cell>
          <cell r="M283">
            <v>5.5159464537157046E-3</v>
          </cell>
          <cell r="N283">
            <v>6.9991354760516279E-3</v>
          </cell>
          <cell r="O283">
            <v>6.9849425653038871E-3</v>
          </cell>
          <cell r="P283">
            <v>1.3548823714959721E-2</v>
          </cell>
        </row>
        <row r="284">
          <cell r="B284" t="str">
            <v>RHES-CHPWOD</v>
          </cell>
          <cell r="C284" t="str">
            <v>VAR_fout</v>
          </cell>
          <cell r="D284" t="str">
            <v>RHES_LTH_CHPWOD</v>
          </cell>
          <cell r="E284"/>
          <cell r="F284"/>
          <cell r="G284"/>
          <cell r="H284">
            <v>5.2993995274753184E-3</v>
          </cell>
          <cell r="I284">
            <v>9.5905516979484413E-3</v>
          </cell>
          <cell r="J284">
            <v>1.0084559664048122E-2</v>
          </cell>
          <cell r="K284">
            <v>9.3653689588221335E-3</v>
          </cell>
          <cell r="L284">
            <v>1.5443183185508013E-2</v>
          </cell>
          <cell r="M284">
            <v>1.3708872225580863E-2</v>
          </cell>
          <cell r="N284">
            <v>1.7395066238557622E-2</v>
          </cell>
          <cell r="O284">
            <v>1.7359792364602826E-2</v>
          </cell>
          <cell r="P284">
            <v>3.3673113884233462E-2</v>
          </cell>
        </row>
        <row r="285">
          <cell r="B285" t="str">
            <v>RHES-CHPWOD</v>
          </cell>
          <cell r="C285" t="str">
            <v>VAR_fin</v>
          </cell>
          <cell r="D285" t="str">
            <v>RWOD</v>
          </cell>
          <cell r="E285"/>
          <cell r="F285"/>
          <cell r="G285"/>
          <cell r="H285">
            <v>1.0546879661777279E-2</v>
          </cell>
          <cell r="I285">
            <v>1.7684551392036355E-2</v>
          </cell>
          <cell r="J285">
            <v>1.8511981689600256E-2</v>
          </cell>
          <cell r="K285">
            <v>1.7701777909587081E-2</v>
          </cell>
          <cell r="L285">
            <v>3.1137019847055501E-2</v>
          </cell>
          <cell r="M285">
            <v>2.4759589782308369E-2</v>
          </cell>
          <cell r="N285">
            <v>3.4121780613892906E-2</v>
          </cell>
          <cell r="O285">
            <v>3.279929502531282E-2</v>
          </cell>
          <cell r="P285">
            <v>6.4772923574732272E-2</v>
          </cell>
        </row>
        <row r="286">
          <cell r="B286" t="str">
            <v>RHES-CHPWOD</v>
          </cell>
          <cell r="C286" t="str">
            <v>VAR_ncap</v>
          </cell>
          <cell r="D286" t="str">
            <v>-</v>
          </cell>
          <cell r="E286"/>
          <cell r="F286"/>
          <cell r="G286"/>
          <cell r="H286">
            <v>1.7463844082206599E-4</v>
          </cell>
          <cell r="I286">
            <v>1.4821894009884199E-4</v>
          </cell>
          <cell r="J286">
            <v>5.7359601963216101E-5</v>
          </cell>
          <cell r="K286">
            <v>1.23128740521617E-4</v>
          </cell>
          <cell r="L286">
            <v>3.7277560892157798E-4</v>
          </cell>
          <cell r="M286">
            <v>2.79652669303249E-6</v>
          </cell>
          <cell r="N286">
            <v>2.47734197656735E-4</v>
          </cell>
          <cell r="O286">
            <v>3.0632527442905102E-4</v>
          </cell>
          <cell r="P286">
            <v>6.5204048830494303E-4</v>
          </cell>
        </row>
        <row r="287">
          <cell r="B287" t="str">
            <v>RHES-CHPWOD</v>
          </cell>
          <cell r="C287" t="str">
            <v>VAR_cap</v>
          </cell>
          <cell r="D287" t="str">
            <v>-</v>
          </cell>
          <cell r="E287"/>
          <cell r="F287"/>
          <cell r="G287"/>
          <cell r="H287">
            <v>1.7463844082206599E-4</v>
          </cell>
          <cell r="I287">
            <v>3.2279463571091712E-4</v>
          </cell>
          <cell r="J287">
            <v>3.467010084161252E-4</v>
          </cell>
          <cell r="K287">
            <v>3.2844443643052773E-4</v>
          </cell>
          <cell r="L287">
            <v>5.5288098312705953E-4</v>
          </cell>
          <cell r="M287">
            <v>4.9061108272656416E-4</v>
          </cell>
          <cell r="N287">
            <v>6.228192705142959E-4</v>
          </cell>
          <cell r="O287">
            <v>6.2130946457215517E-4</v>
          </cell>
          <cell r="P287">
            <v>1.2055440432749778E-3</v>
          </cell>
        </row>
        <row r="288">
          <cell r="B288" t="str">
            <v>G-INTC-RES</v>
          </cell>
          <cell r="C288" t="str">
            <v>VAR_fout</v>
          </cell>
          <cell r="D288" t="str">
            <v>RHNS_ELC</v>
          </cell>
          <cell r="E288">
            <v>12.949457179012752</v>
          </cell>
          <cell r="F288">
            <v>15.354449277459155</v>
          </cell>
          <cell r="G288">
            <v>14.954620294061741</v>
          </cell>
          <cell r="H288">
            <v>14.986198168505442</v>
          </cell>
          <cell r="I288">
            <v>17.064107027288788</v>
          </cell>
          <cell r="J288">
            <v>17.033281400555929</v>
          </cell>
          <cell r="K288">
            <v>17.938832502345061</v>
          </cell>
          <cell r="L288">
            <v>18.900942819632792</v>
          </cell>
          <cell r="M288">
            <v>18.724436443111458</v>
          </cell>
          <cell r="N288">
            <v>20.456241944300864</v>
          </cell>
          <cell r="O288">
            <v>20.172998274483753</v>
          </cell>
          <cell r="P288">
            <v>21.828415663389645</v>
          </cell>
        </row>
        <row r="289">
          <cell r="B289" t="str">
            <v>G-INTC-RES</v>
          </cell>
          <cell r="C289" t="str">
            <v>VAR_fout</v>
          </cell>
          <cell r="D289" t="str">
            <v>ELC35</v>
          </cell>
          <cell r="E289">
            <v>45.991869470672043</v>
          </cell>
          <cell r="F289">
            <v>1.4752050871425964E-2</v>
          </cell>
          <cell r="G289">
            <v>2.00552150865238E-2</v>
          </cell>
          <cell r="H289">
            <v>7.3184733872178939E-3</v>
          </cell>
          <cell r="I289">
            <v>1.5225974904858221E-2</v>
          </cell>
          <cell r="J289">
            <v>1.4108049384592191E-2</v>
          </cell>
          <cell r="K289">
            <v>1.4048084954608108E-2</v>
          </cell>
          <cell r="L289">
            <v>3.4484992438047486E-2</v>
          </cell>
          <cell r="M289">
            <v>1.7153190777686279E-2</v>
          </cell>
          <cell r="N289">
            <v>3.3897152771600214E-2</v>
          </cell>
          <cell r="O289">
            <v>2.5672416278219052E-2</v>
          </cell>
          <cell r="P289">
            <v>5.5192269854798699E-2</v>
          </cell>
        </row>
        <row r="290">
          <cell r="B290" t="str">
            <v>G-INTC-RES</v>
          </cell>
          <cell r="C290" t="str">
            <v>VAR_fout</v>
          </cell>
          <cell r="D290" t="str">
            <v>RHES_ELC</v>
          </cell>
          <cell r="E290">
            <v>22.413470379737912</v>
          </cell>
          <cell r="F290">
            <v>18.939803773559703</v>
          </cell>
          <cell r="G290">
            <v>18.064625803882876</v>
          </cell>
          <cell r="H290">
            <v>16.066393431772553</v>
          </cell>
          <cell r="I290">
            <v>18.356729911611012</v>
          </cell>
          <cell r="J290">
            <v>17.362322570079225</v>
          </cell>
          <cell r="K290">
            <v>17.747070053649033</v>
          </cell>
          <cell r="L290">
            <v>17.638971932374343</v>
          </cell>
          <cell r="M290">
            <v>17.828374472351832</v>
          </cell>
          <cell r="N290">
            <v>18.801581596218814</v>
          </cell>
          <cell r="O290">
            <v>18.220995950178125</v>
          </cell>
          <cell r="P290">
            <v>19.835391842149448</v>
          </cell>
        </row>
        <row r="291">
          <cell r="B291" t="str">
            <v>G-INTC-RES</v>
          </cell>
          <cell r="C291" t="str">
            <v>VAR_fout</v>
          </cell>
          <cell r="D291" t="str">
            <v>RHNM_ELC</v>
          </cell>
          <cell r="E291">
            <v>12.14777554354799</v>
          </cell>
          <cell r="F291">
            <v>13.989313832682543</v>
          </cell>
          <cell r="G291">
            <v>14.627535699770156</v>
          </cell>
          <cell r="H291">
            <v>14.209803393654958</v>
          </cell>
          <cell r="I291">
            <v>16.064293771823589</v>
          </cell>
          <cell r="J291">
            <v>15.898913258384475</v>
          </cell>
          <cell r="K291">
            <v>16.677068159028874</v>
          </cell>
          <cell r="L291">
            <v>16.974461042593806</v>
          </cell>
          <cell r="M291">
            <v>17.461595891599526</v>
          </cell>
          <cell r="N291">
            <v>18.482098596256993</v>
          </cell>
          <cell r="O291">
            <v>18.401062693238462</v>
          </cell>
          <cell r="P291">
            <v>20.20646719587203</v>
          </cell>
        </row>
        <row r="292">
          <cell r="B292" t="str">
            <v>G-INTC-RES</v>
          </cell>
          <cell r="C292" t="str">
            <v>VAR_fout</v>
          </cell>
          <cell r="D292" t="str">
            <v>RHEM_ELC</v>
          </cell>
          <cell r="E292">
            <v>23.402461814376114</v>
          </cell>
          <cell r="F292">
            <v>19.752775043347263</v>
          </cell>
          <cell r="G292">
            <v>19.110082752520025</v>
          </cell>
          <cell r="H292">
            <v>17.350534020714097</v>
          </cell>
          <cell r="I292">
            <v>19.145675577257098</v>
          </cell>
          <cell r="J292">
            <v>19.023294493222522</v>
          </cell>
          <cell r="K292">
            <v>19.521345674444568</v>
          </cell>
          <cell r="L292">
            <v>19.649735459319356</v>
          </cell>
          <cell r="M292">
            <v>19.385216516529656</v>
          </cell>
          <cell r="N292">
            <v>20.395814301513681</v>
          </cell>
          <cell r="O292">
            <v>20.208070036107035</v>
          </cell>
          <cell r="P292">
            <v>21.850858884536155</v>
          </cell>
        </row>
        <row r="293">
          <cell r="B293" t="str">
            <v>G-INTC-RES</v>
          </cell>
          <cell r="C293" t="str">
            <v>VAR_fin</v>
          </cell>
          <cell r="D293" t="str">
            <v>ELC5</v>
          </cell>
          <cell r="E293">
            <v>116.90498857072885</v>
          </cell>
          <cell r="F293">
            <v>68.051093977920118</v>
          </cell>
          <cell r="G293">
            <v>66.776919765321324</v>
          </cell>
          <cell r="H293">
            <v>62.620247488034259</v>
          </cell>
          <cell r="I293">
            <v>70.646032262885328</v>
          </cell>
          <cell r="J293">
            <v>69.331919771626687</v>
          </cell>
          <cell r="K293">
            <v>71.898364474422124</v>
          </cell>
          <cell r="L293">
            <v>73.198596246358292</v>
          </cell>
          <cell r="M293">
            <v>73.416776514370213</v>
          </cell>
          <cell r="N293">
            <v>78.169633591062023</v>
          </cell>
          <cell r="O293">
            <v>77.028799370285583</v>
          </cell>
          <cell r="P293">
            <v>83.776325855802085</v>
          </cell>
        </row>
        <row r="294">
          <cell r="B294" t="str">
            <v>G-INTC-RES</v>
          </cell>
          <cell r="C294" t="str">
            <v>VAR_ncap</v>
          </cell>
          <cell r="D294" t="str">
            <v>-</v>
          </cell>
          <cell r="E294">
            <v>1.04444710896992E-7</v>
          </cell>
          <cell r="F294">
            <v>1.11399251763362E-7</v>
          </cell>
          <cell r="G294">
            <v>1.19452625253236E-7</v>
          </cell>
          <cell r="H294">
            <v>1.66715121244746E-7</v>
          </cell>
          <cell r="I294">
            <v>3.7192559881825102E-7</v>
          </cell>
          <cell r="J294">
            <v>4.5866541217393901E-7</v>
          </cell>
          <cell r="K294">
            <v>6.0063117098753296E-7</v>
          </cell>
          <cell r="L294">
            <v>8.5895996873063495E-7</v>
          </cell>
          <cell r="M294">
            <v>1.06414683004483E-6</v>
          </cell>
          <cell r="N294">
            <v>2.0445310152168299E-6</v>
          </cell>
          <cell r="O294">
            <v>3.7170827818284999E-6</v>
          </cell>
        </row>
        <row r="295">
          <cell r="B295" t="str">
            <v>G-INTC-RES</v>
          </cell>
          <cell r="C295" t="str">
            <v>VAR_cap</v>
          </cell>
          <cell r="D295" t="str">
            <v>-</v>
          </cell>
          <cell r="E295">
            <v>4.3300925142827298</v>
          </cell>
          <cell r="F295">
            <v>4.3300925482415868</v>
          </cell>
          <cell r="G295">
            <v>4.330092730126692</v>
          </cell>
          <cell r="H295">
            <v>4.3300929413042004</v>
          </cell>
          <cell r="I295">
            <v>4.3300931058607715</v>
          </cell>
          <cell r="J295">
            <v>4.3300935649208387</v>
          </cell>
          <cell r="K295">
            <v>4.3300941360827538</v>
          </cell>
          <cell r="L295">
            <v>4.330094447516621</v>
          </cell>
          <cell r="M295">
            <v>4.330095891958833</v>
          </cell>
          <cell r="N295">
            <v>4.3300968629830363</v>
          </cell>
          <cell r="O295">
            <v>4.3301002048889208</v>
          </cell>
          <cell r="P295">
            <v>4.3301021322372168</v>
          </cell>
        </row>
        <row r="296">
          <cell r="B296" t="str">
            <v>SCOM-CHPNGA</v>
          </cell>
          <cell r="C296" t="str">
            <v>VAR_fout</v>
          </cell>
          <cell r="D296" t="str">
            <v>CO2_S</v>
          </cell>
          <cell r="E296">
            <v>96.130745576499095</v>
          </cell>
          <cell r="F296">
            <v>98.068089479263307</v>
          </cell>
          <cell r="G296">
            <v>83.493386905021794</v>
          </cell>
          <cell r="H296">
            <v>330.57824241819401</v>
          </cell>
          <cell r="I296">
            <v>654.62183114845595</v>
          </cell>
          <cell r="J296">
            <v>632.588137240332</v>
          </cell>
          <cell r="K296">
            <v>619.70302330140203</v>
          </cell>
          <cell r="L296">
            <v>473.65468098058</v>
          </cell>
          <cell r="M296">
            <v>468.89835890717001</v>
          </cell>
          <cell r="N296">
            <v>474.51660964330699</v>
          </cell>
          <cell r="O296">
            <v>510.25847345081201</v>
          </cell>
          <cell r="P296">
            <v>543.65200509723604</v>
          </cell>
        </row>
        <row r="297">
          <cell r="B297" t="str">
            <v>SCOM-CHPNGA</v>
          </cell>
          <cell r="C297" t="str">
            <v>VAR_fout</v>
          </cell>
          <cell r="D297" t="str">
            <v>SCOM_NKEV_GAS_ELC_CHP</v>
          </cell>
          <cell r="E297">
            <v>0.59442555977884748</v>
          </cell>
          <cell r="F297">
            <v>0.62592452422966771</v>
          </cell>
          <cell r="G297">
            <v>0.53021829587887337</v>
          </cell>
          <cell r="H297">
            <v>2.1042413472009187</v>
          </cell>
          <cell r="I297">
            <v>4.1628834598566975</v>
          </cell>
          <cell r="J297">
            <v>4.0051134582088963</v>
          </cell>
          <cell r="K297">
            <v>3.9245165533656161</v>
          </cell>
          <cell r="L297">
            <v>2.9974463994624654</v>
          </cell>
          <cell r="M297">
            <v>2.9660778590835095</v>
          </cell>
          <cell r="N297">
            <v>3.0005999615533492</v>
          </cell>
          <cell r="O297">
            <v>3.2337778886450188</v>
          </cell>
          <cell r="P297">
            <v>3.4402307329224118</v>
          </cell>
        </row>
        <row r="298">
          <cell r="B298" t="str">
            <v>SCOM-CHPNGA</v>
          </cell>
          <cell r="C298" t="str">
            <v>VAR_fout</v>
          </cell>
          <cell r="D298" t="str">
            <v>SCOM_LTH_CHPNGA</v>
          </cell>
          <cell r="E298">
            <v>0.69260851673399548</v>
          </cell>
          <cell r="F298">
            <v>0.75026790773066843</v>
          </cell>
          <cell r="G298">
            <v>0.66217882855955534</v>
          </cell>
          <cell r="H298">
            <v>2.8040834420503362</v>
          </cell>
          <cell r="I298">
            <v>5.8958635766019212</v>
          </cell>
          <cell r="J298">
            <v>6.0076701873133445</v>
          </cell>
          <cell r="K298">
            <v>5.8867748300484237</v>
          </cell>
          <cell r="L298">
            <v>4.4961695991936956</v>
          </cell>
          <cell r="M298">
            <v>4.4491167886252612</v>
          </cell>
          <cell r="N298">
            <v>4.5008999423300251</v>
          </cell>
          <cell r="O298">
            <v>4.8506668329675291</v>
          </cell>
          <cell r="P298">
            <v>5.160346099383621</v>
          </cell>
        </row>
        <row r="299">
          <cell r="B299" t="str">
            <v>SCOM-CHPNGA</v>
          </cell>
          <cell r="C299" t="str">
            <v>VAR_fin</v>
          </cell>
          <cell r="D299" t="str">
            <v>SNGA</v>
          </cell>
          <cell r="E299">
            <v>1.7044458435549499</v>
          </cell>
          <cell r="F299">
            <v>1.7387959127528945</v>
          </cell>
          <cell r="G299">
            <v>1.4803792004436498</v>
          </cell>
          <cell r="H299">
            <v>5.8613163549325131</v>
          </cell>
          <cell r="I299">
            <v>11.606770055823683</v>
          </cell>
          <cell r="J299">
            <v>11.216101724119369</v>
          </cell>
          <cell r="K299">
            <v>10.987642257117072</v>
          </cell>
          <cell r="L299">
            <v>8.3981326414996378</v>
          </cell>
          <cell r="M299">
            <v>8.3138006898434416</v>
          </cell>
          <cell r="N299">
            <v>8.4134150645976433</v>
          </cell>
          <cell r="O299">
            <v>9.0471360540924088</v>
          </cell>
          <cell r="P299">
            <v>9.639219948532574</v>
          </cell>
        </row>
        <row r="300">
          <cell r="B300" t="str">
            <v>SCOM-CHPNGA</v>
          </cell>
          <cell r="C300" t="str">
            <v>VAR_ncap</v>
          </cell>
          <cell r="D300" t="str">
            <v>-</v>
          </cell>
          <cell r="E300"/>
          <cell r="F300">
            <v>2.7179596764605199E-2</v>
          </cell>
          <cell r="G300">
            <v>2.17613073461049E-5</v>
          </cell>
          <cell r="H300">
            <v>0.105308596608719</v>
          </cell>
          <cell r="I300">
            <v>0.15382054898470601</v>
          </cell>
          <cell r="J300">
            <v>1.2378188964235501E-2</v>
          </cell>
          <cell r="K300">
            <v>5.2875675721363598E-2</v>
          </cell>
          <cell r="L300">
            <v>8.8657389691185907E-3</v>
          </cell>
          <cell r="M300">
            <v>0.106396464655481</v>
          </cell>
          <cell r="N300">
            <v>5.98830060544214E-2</v>
          </cell>
          <cell r="O300">
            <v>7.0490681105034106E-2</v>
          </cell>
          <cell r="P300">
            <v>2.44485508758918E-2</v>
          </cell>
        </row>
        <row r="301">
          <cell r="B301" t="str">
            <v>SCOM-CHPNGA</v>
          </cell>
          <cell r="C301" t="str">
            <v>VAR_cap</v>
          </cell>
          <cell r="D301" t="str">
            <v>-</v>
          </cell>
          <cell r="E301">
            <v>6.5199382584276058E-2</v>
          </cell>
          <cell r="F301">
            <v>4.7881824607475559E-2</v>
          </cell>
          <cell r="G301">
            <v>3.9996506725215035E-2</v>
          </cell>
          <cell r="H301">
            <v>0.14354016807473222</v>
          </cell>
          <cell r="I301">
            <v>0.28837547344766851</v>
          </cell>
          <cell r="J301">
            <v>0.28823355718266053</v>
          </cell>
          <cell r="K301">
            <v>0.29099868700050496</v>
          </cell>
          <cell r="L301">
            <v>0.22793625626074371</v>
          </cell>
          <cell r="M301">
            <v>0.22556494159316196</v>
          </cell>
          <cell r="N301">
            <v>0.22801586012658723</v>
          </cell>
          <cell r="O301">
            <v>0.24563103387669175</v>
          </cell>
          <cell r="P301">
            <v>0.26121186233658827</v>
          </cell>
        </row>
        <row r="302">
          <cell r="B302" t="str">
            <v>D-IPLT</v>
          </cell>
          <cell r="C302" t="str">
            <v>VAR_fout</v>
          </cell>
          <cell r="D302" t="str">
            <v>IPLT</v>
          </cell>
          <cell r="E302">
            <v>0.62579176418937399</v>
          </cell>
          <cell r="F302">
            <v>0.73757449565397415</v>
          </cell>
          <cell r="G302">
            <v>0.73633936444719916</v>
          </cell>
          <cell r="H302">
            <v>0.73430207929040403</v>
          </cell>
          <cell r="I302">
            <v>0.73669532644670765</v>
          </cell>
          <cell r="J302">
            <v>0.73468909617196598</v>
          </cell>
          <cell r="K302">
            <v>0.73270979174881556</v>
          </cell>
          <cell r="L302">
            <v>0.73077086804888425</v>
          </cell>
          <cell r="M302">
            <v>0.73081371033033027</v>
          </cell>
          <cell r="N302">
            <v>0.73101762548852012</v>
          </cell>
          <cell r="O302">
            <v>0.73116330716374145</v>
          </cell>
          <cell r="P302">
            <v>0.73238060846225816</v>
          </cell>
        </row>
        <row r="303">
          <cell r="B303" t="str">
            <v>D-IPLT</v>
          </cell>
          <cell r="C303" t="str">
            <v>VAR_fin</v>
          </cell>
          <cell r="D303" t="str">
            <v>PLT</v>
          </cell>
          <cell r="E303">
            <v>0.62579176418937399</v>
          </cell>
          <cell r="F303">
            <v>0.73757449565397415</v>
          </cell>
          <cell r="G303">
            <v>0.73633936444719916</v>
          </cell>
          <cell r="H303">
            <v>0.73430207929040403</v>
          </cell>
          <cell r="I303">
            <v>0.73669532644670765</v>
          </cell>
          <cell r="J303">
            <v>0.73468909617196598</v>
          </cell>
          <cell r="K303">
            <v>0.73270979174881556</v>
          </cell>
          <cell r="L303">
            <v>0.73077086804888425</v>
          </cell>
          <cell r="M303">
            <v>0.73081371033033027</v>
          </cell>
          <cell r="N303">
            <v>0.73101762548852012</v>
          </cell>
          <cell r="O303">
            <v>0.73116330716374145</v>
          </cell>
          <cell r="P303">
            <v>0.73238060846225816</v>
          </cell>
        </row>
        <row r="304">
          <cell r="B304" t="str">
            <v>LTH-STG</v>
          </cell>
          <cell r="C304" t="str">
            <v>VAR_fout</v>
          </cell>
          <cell r="D304" t="str">
            <v>AUX_LTH-STG_OUT</v>
          </cell>
          <cell r="E304">
            <v>1.7109751791105825E-3</v>
          </cell>
          <cell r="F304">
            <v>9.4624426079838067E-4</v>
          </cell>
          <cell r="G304">
            <v>1.3789474875451875E-2</v>
          </cell>
          <cell r="H304">
            <v>5.0501173819094492E-3</v>
          </cell>
          <cell r="I304">
            <v>6.0267670931833566E-3</v>
          </cell>
          <cell r="J304">
            <v>9.9371193718682041E-3</v>
          </cell>
          <cell r="K304">
            <v>1.0034554962425279E-2</v>
          </cell>
          <cell r="L304">
            <v>5.4487845153561323E-2</v>
          </cell>
          <cell r="M304">
            <v>0.10673663419767636</v>
          </cell>
          <cell r="N304">
            <v>5.5753552504656204E-2</v>
          </cell>
          <cell r="O304">
            <v>4.4344931837666177E-2</v>
          </cell>
          <cell r="P304">
            <v>6.558727287161073E-2</v>
          </cell>
        </row>
        <row r="305">
          <cell r="B305" t="str">
            <v>LTH-STG</v>
          </cell>
          <cell r="C305" t="str">
            <v>VAR_fout</v>
          </cell>
          <cell r="D305" t="str">
            <v>LTH</v>
          </cell>
          <cell r="E305">
            <v>1.7109751791105766E-3</v>
          </cell>
          <cell r="F305">
            <v>9.4687509030557716E-4</v>
          </cell>
          <cell r="G305">
            <v>1.3803838911780454E-2</v>
          </cell>
          <cell r="H305">
            <v>5.0501173819094492E-3</v>
          </cell>
          <cell r="I305">
            <v>6.0323064011734082E-3</v>
          </cell>
          <cell r="J305">
            <v>9.9371193718681711E-3</v>
          </cell>
          <cell r="K305">
            <v>1.0042753128244226E-2</v>
          </cell>
          <cell r="L305">
            <v>5.4487845153561282E-2</v>
          </cell>
          <cell r="M305">
            <v>0.10673663419767632</v>
          </cell>
          <cell r="N305">
            <v>5.575355250465612E-2</v>
          </cell>
          <cell r="O305">
            <v>4.4344931837666128E-2</v>
          </cell>
          <cell r="P305">
            <v>6.5587272871610675E-2</v>
          </cell>
        </row>
        <row r="306">
          <cell r="B306" t="str">
            <v>LTH-STG</v>
          </cell>
          <cell r="C306" t="str">
            <v>VAR_fin</v>
          </cell>
          <cell r="D306" t="str">
            <v>AUX_LTH-STG_IN</v>
          </cell>
          <cell r="E306">
            <v>2.2773453928142369E-3</v>
          </cell>
          <cell r="F306">
            <v>1.2402443818805976E-3</v>
          </cell>
          <cell r="G306">
            <v>1.781293156123934E-2</v>
          </cell>
          <cell r="H306">
            <v>6.3153244877106858E-3</v>
          </cell>
          <cell r="I306">
            <v>7.3116805653120325E-3</v>
          </cell>
          <cell r="J306">
            <v>1.1693694807298045E-2</v>
          </cell>
          <cell r="K306">
            <v>1.1480398281076746E-2</v>
          </cell>
          <cell r="L306">
            <v>6.0547941243340668E-2</v>
          </cell>
          <cell r="M306">
            <v>0.11859921605504464</v>
          </cell>
          <cell r="N306">
            <v>6.1954241548281906E-2</v>
          </cell>
          <cell r="O306">
            <v>4.9275565780196623E-2</v>
          </cell>
          <cell r="P306">
            <v>7.2878620088520099E-2</v>
          </cell>
        </row>
        <row r="307">
          <cell r="B307" t="str">
            <v>LTH-STG</v>
          </cell>
          <cell r="C307" t="str">
            <v>VAR_fin</v>
          </cell>
          <cell r="D307" t="str">
            <v>LTH</v>
          </cell>
          <cell r="E307">
            <v>2.2773453928142369E-3</v>
          </cell>
          <cell r="F307">
            <v>1.2402443818805976E-3</v>
          </cell>
          <cell r="G307">
            <v>1.781293156123934E-2</v>
          </cell>
          <cell r="H307">
            <v>6.3153244877106858E-3</v>
          </cell>
          <cell r="I307">
            <v>7.3116805653120325E-3</v>
          </cell>
          <cell r="J307">
            <v>1.1693694807298045E-2</v>
          </cell>
          <cell r="K307">
            <v>1.1480398281076746E-2</v>
          </cell>
          <cell r="L307">
            <v>6.0547941243340668E-2</v>
          </cell>
          <cell r="M307">
            <v>0.11859921605504464</v>
          </cell>
          <cell r="N307">
            <v>6.1954241548281906E-2</v>
          </cell>
          <cell r="O307">
            <v>4.9275565780196623E-2</v>
          </cell>
          <cell r="P307">
            <v>7.2878620088520099E-2</v>
          </cell>
        </row>
        <row r="308">
          <cell r="B308" t="str">
            <v>LTH-STG</v>
          </cell>
          <cell r="C308" t="str">
            <v>VAR_ncap</v>
          </cell>
          <cell r="D308" t="str">
            <v>-</v>
          </cell>
          <cell r="E308">
            <v>7.87122226918973E-4</v>
          </cell>
          <cell r="F308">
            <v>1.25554147455321E-5</v>
          </cell>
          <cell r="G308">
            <v>1.38850243542183E-5</v>
          </cell>
          <cell r="H308">
            <v>8.7341737152944005E-6</v>
          </cell>
          <cell r="I308">
            <v>5.2046551710305597E-5</v>
          </cell>
          <cell r="J308">
            <v>3.1475745931284501E-4</v>
          </cell>
          <cell r="K308">
            <v>3.0433012459008099E-4</v>
          </cell>
          <cell r="L308">
            <v>5.3405984562622202E-2</v>
          </cell>
          <cell r="M308">
            <v>4.7965347518661404E-3</v>
          </cell>
          <cell r="N308">
            <v>6.1684350086483106E-5</v>
          </cell>
          <cell r="O308">
            <v>6.0214265918642598E-5</v>
          </cell>
          <cell r="P308">
            <v>1.9360815188766001E-4</v>
          </cell>
        </row>
        <row r="309">
          <cell r="B309" t="str">
            <v>LTH-STG</v>
          </cell>
          <cell r="C309" t="str">
            <v>VAR_cap</v>
          </cell>
          <cell r="D309" t="str">
            <v>-</v>
          </cell>
          <cell r="E309">
            <v>9.5107022422080982E-4</v>
          </cell>
          <cell r="F309">
            <v>9.5803089983669508E-4</v>
          </cell>
          <cell r="G309">
            <v>9.6459401287818554E-4</v>
          </cell>
          <cell r="H309">
            <v>8.7538013944067454E-4</v>
          </cell>
          <cell r="I309">
            <v>8.4629016986608591E-4</v>
          </cell>
          <cell r="J309">
            <v>6.9561843258097945E-4</v>
          </cell>
          <cell r="K309">
            <v>6.647901775128954E-4</v>
          </cell>
          <cell r="L309">
            <v>5.4056783169437315E-2</v>
          </cell>
          <cell r="M309">
            <v>5.8771373257951509E-2</v>
          </cell>
          <cell r="N309">
            <v>5.8430789443833682E-2</v>
          </cell>
          <cell r="O309">
            <v>5.4996322044541066E-2</v>
          </cell>
          <cell r="P309">
            <v>4.9782786911414202E-3</v>
          </cell>
        </row>
        <row r="310">
          <cell r="B310" t="str">
            <v>ITOT-CHPOIL</v>
          </cell>
          <cell r="C310" t="str">
            <v>VAR_fout</v>
          </cell>
          <cell r="D310" t="str">
            <v>ITOT_LTH_CHP</v>
          </cell>
          <cell r="E310">
            <v>0.92500489365477301</v>
          </cell>
          <cell r="F310">
            <v>2.0702297339291764</v>
          </cell>
          <cell r="G310">
            <v>3.2652345470008691E-2</v>
          </cell>
          <cell r="H310">
            <v>1.2581883695690483</v>
          </cell>
          <cell r="I310">
            <v>0.79800425715317436</v>
          </cell>
          <cell r="J310">
            <v>4.2142111069413027E-2</v>
          </cell>
          <cell r="K310">
            <v>4.7461988699791312E-2</v>
          </cell>
          <cell r="L310">
            <v>5.0903333215277166E-2</v>
          </cell>
          <cell r="M310">
            <v>4.7260277290825575E-2</v>
          </cell>
          <cell r="N310">
            <v>5.1326143707845953E-2</v>
          </cell>
          <cell r="O310">
            <v>4.8442014397928036E-2</v>
          </cell>
          <cell r="P310">
            <v>5.3878160091657794E-2</v>
          </cell>
        </row>
        <row r="311">
          <cell r="B311" t="str">
            <v>ITOT-CHPOIL</v>
          </cell>
          <cell r="C311" t="str">
            <v>VAR_fout</v>
          </cell>
          <cell r="D311" t="str">
            <v>ITOT_NKEV_OIL_ELC_CHP</v>
          </cell>
          <cell r="E311">
            <v>7.0172785035879273E-2</v>
          </cell>
          <cell r="F311">
            <v>0.1713013580016238</v>
          </cell>
          <cell r="G311">
            <v>3.1274564463332258E-3</v>
          </cell>
          <cell r="H311">
            <v>0.16341659938346836</v>
          </cell>
          <cell r="I311">
            <v>0.16095303338426623</v>
          </cell>
          <cell r="J311">
            <v>1.9011021585367483E-2</v>
          </cell>
          <cell r="K311">
            <v>2.1410908679206982E-2</v>
          </cell>
          <cell r="L311">
            <v>2.2963357600401902E-2</v>
          </cell>
          <cell r="M311">
            <v>2.1319913238956094E-2</v>
          </cell>
          <cell r="N311">
            <v>2.3154094590001343E-2</v>
          </cell>
          <cell r="O311">
            <v>2.1853014905703409E-2</v>
          </cell>
          <cell r="P311">
            <v>2.4305352496349374E-2</v>
          </cell>
        </row>
        <row r="312">
          <cell r="B312" t="str">
            <v>ITOT-CHPOIL</v>
          </cell>
          <cell r="C312" t="str">
            <v>VAR_fout</v>
          </cell>
          <cell r="D312" t="str">
            <v>CO2_I</v>
          </cell>
          <cell r="E312">
            <v>23.6475407863201</v>
          </cell>
          <cell r="F312">
            <v>51.202304559782299</v>
          </cell>
          <cell r="G312">
            <v>1.1941777267229401</v>
          </cell>
          <cell r="H312">
            <v>45.902296427764199</v>
          </cell>
          <cell r="I312">
            <v>45.177109891407703</v>
          </cell>
          <cell r="J312">
            <v>5.4848345755581596</v>
          </cell>
          <cell r="K312">
            <v>6.2619410181739301</v>
          </cell>
          <cell r="L312">
            <v>6.93599731449968</v>
          </cell>
          <cell r="M312">
            <v>6.2481344892553299</v>
          </cell>
          <cell r="N312">
            <v>6.9632436427465496</v>
          </cell>
          <cell r="O312">
            <v>6.4777897836767702</v>
          </cell>
          <cell r="P312">
            <v>7.5664087531965301</v>
          </cell>
        </row>
        <row r="313">
          <cell r="B313" t="str">
            <v>ITOT-CHPOIL</v>
          </cell>
          <cell r="C313" t="str">
            <v>VAR_fin</v>
          </cell>
          <cell r="D313" t="str">
            <v>ILFO</v>
          </cell>
          <cell r="E313">
            <v>0.3208621544955238</v>
          </cell>
          <cell r="F313">
            <v>0.69473954626570311</v>
          </cell>
          <cell r="G313">
            <v>1.6203225600039894E-2</v>
          </cell>
          <cell r="H313">
            <v>0.62282627446084304</v>
          </cell>
          <cell r="I313">
            <v>0.61298656569074128</v>
          </cell>
          <cell r="J313">
            <v>7.4421093291155441E-2</v>
          </cell>
          <cell r="K313">
            <v>8.4965278401274436E-2</v>
          </cell>
          <cell r="L313">
            <v>9.4111225434188261E-2</v>
          </cell>
          <cell r="M313">
            <v>8.4777944223274532E-2</v>
          </cell>
          <cell r="N313">
            <v>9.4480917812029108E-2</v>
          </cell>
          <cell r="O313">
            <v>8.7894026915559892E-2</v>
          </cell>
          <cell r="P313">
            <v>0.10266497629846016</v>
          </cell>
        </row>
        <row r="314">
          <cell r="B314" t="str">
            <v>ITOT-CHPOIL</v>
          </cell>
          <cell r="C314" t="str">
            <v>VAR_ncap</v>
          </cell>
          <cell r="D314" t="str">
            <v>-</v>
          </cell>
          <cell r="E314"/>
          <cell r="F314">
            <v>5.5313107195354297E-3</v>
          </cell>
          <cell r="G314">
            <v>1.30124002285881E-5</v>
          </cell>
          <cell r="H314">
            <v>1.9083304076988598E-2</v>
          </cell>
          <cell r="I314">
            <v>1.5735264073347601E-2</v>
          </cell>
          <cell r="J314">
            <v>1.21966508632776E-2</v>
          </cell>
          <cell r="K314">
            <v>2.1978418640720501E-2</v>
          </cell>
          <cell r="L314">
            <v>1.59834260324569E-2</v>
          </cell>
          <cell r="M314">
            <v>1.1275482730396399E-2</v>
          </cell>
          <cell r="N314">
            <v>2.1398702672749001E-2</v>
          </cell>
          <cell r="O314">
            <v>1.82691537361147E-2</v>
          </cell>
          <cell r="P314">
            <v>9.6500624381446205E-3</v>
          </cell>
        </row>
        <row r="315">
          <cell r="B315" t="str">
            <v>ITOT-CHPOIL</v>
          </cell>
          <cell r="C315" t="str">
            <v>VAR_cap</v>
          </cell>
          <cell r="D315" t="str">
            <v>-</v>
          </cell>
          <cell r="E315">
            <v>8.3036068379460648E-3</v>
          </cell>
          <cell r="F315">
            <v>6.4627134049473718E-3</v>
          </cell>
          <cell r="G315">
            <v>6.4706022671499972E-3</v>
          </cell>
          <cell r="H315">
            <v>2.5551772670931967E-2</v>
          </cell>
          <cell r="I315">
            <v>3.7664885472472751E-2</v>
          </cell>
          <cell r="J315">
            <v>4.3383106659981033E-2</v>
          </cell>
          <cell r="K315">
            <v>4.9907285255236127E-2</v>
          </cell>
          <cell r="L315">
            <v>5.0153813372006785E-2</v>
          </cell>
          <cell r="M315">
            <v>4.8194275626831568E-2</v>
          </cell>
          <cell r="N315">
            <v>4.8652668657645955E-2</v>
          </cell>
          <cell r="O315">
            <v>5.0193271078948436E-2</v>
          </cell>
          <cell r="P315">
            <v>4.9311974612458467E-2</v>
          </cell>
        </row>
        <row r="316">
          <cell r="B316" t="str">
            <v>ENUC_GOE</v>
          </cell>
          <cell r="C316" t="str">
            <v>VAR_fout</v>
          </cell>
          <cell r="D316" t="str">
            <v>ELC</v>
          </cell>
          <cell r="E316">
            <v>29.714401718197259</v>
          </cell>
          <cell r="F316">
            <v>29.714367786590422</v>
          </cell>
          <cell r="G316">
            <v>0.85676078576462333</v>
          </cell>
          <cell r="H316"/>
          <cell r="I316"/>
          <cell r="J316"/>
          <cell r="K316"/>
          <cell r="L316"/>
        </row>
        <row r="317">
          <cell r="B317" t="str">
            <v>ENUC_GOE</v>
          </cell>
          <cell r="C317" t="str">
            <v>VAR_fin</v>
          </cell>
          <cell r="D317" t="str">
            <v>URN</v>
          </cell>
          <cell r="E317">
            <v>89.580580533601719</v>
          </cell>
          <cell r="F317">
            <v>89.580478239331526</v>
          </cell>
          <cell r="G317">
            <v>2.5828932816849588</v>
          </cell>
          <cell r="H317"/>
          <cell r="I317"/>
          <cell r="J317"/>
          <cell r="K317"/>
          <cell r="L317"/>
        </row>
        <row r="318">
          <cell r="B318" t="str">
            <v>ENUC_GOE</v>
          </cell>
          <cell r="C318" t="str">
            <v>VAR_cap</v>
          </cell>
          <cell r="D318" t="str">
            <v>-</v>
          </cell>
          <cell r="E318">
            <v>1.0099999629952823</v>
          </cell>
          <cell r="F318">
            <v>1.0099997241100303</v>
          </cell>
          <cell r="G318">
            <v>3.3000230926466978E-2</v>
          </cell>
          <cell r="H318"/>
          <cell r="I318"/>
          <cell r="J318"/>
          <cell r="K318"/>
          <cell r="L318"/>
        </row>
        <row r="319">
          <cell r="B319" t="str">
            <v>D-RNGA</v>
          </cell>
          <cell r="C319" t="str">
            <v>VAR_fout</v>
          </cell>
          <cell r="D319" t="str">
            <v>CO2</v>
          </cell>
          <cell r="E319">
            <v>2656.72071707654</v>
          </cell>
          <cell r="F319">
            <v>2731.6255696336102</v>
          </cell>
          <cell r="G319">
            <v>2931.23816239488</v>
          </cell>
          <cell r="H319">
            <v>3108.01984907514</v>
          </cell>
          <cell r="I319">
            <v>3246.74334618577</v>
          </cell>
          <cell r="J319">
            <v>3208.41658514644</v>
          </cell>
          <cell r="K319">
            <v>3144.48964163963</v>
          </cell>
          <cell r="L319">
            <v>3169.8982980646401</v>
          </cell>
          <cell r="M319">
            <v>3028.3771655318101</v>
          </cell>
          <cell r="N319">
            <v>2873.4272020414501</v>
          </cell>
          <cell r="O319">
            <v>2937.7926270512799</v>
          </cell>
          <cell r="P319">
            <v>2505.8807168098001</v>
          </cell>
        </row>
        <row r="320">
          <cell r="B320" t="str">
            <v>D-RNGA</v>
          </cell>
          <cell r="C320" t="str">
            <v>VAR_fout</v>
          </cell>
          <cell r="D320" t="str">
            <v>RNGA</v>
          </cell>
          <cell r="E320">
            <v>47.262597212836191</v>
          </cell>
          <cell r="F320">
            <v>48.282995609775746</v>
          </cell>
          <cell r="G320">
            <v>51.810957317993982</v>
          </cell>
          <cell r="H320">
            <v>54.935371521663818</v>
          </cell>
          <cell r="I320">
            <v>57.387156904023719</v>
          </cell>
          <cell r="J320">
            <v>56.709763126457389</v>
          </cell>
          <cell r="K320">
            <v>55.579923391083334</v>
          </cell>
          <cell r="L320">
            <v>56.028927689453916</v>
          </cell>
          <cell r="M320">
            <v>53.527704963583716</v>
          </cell>
          <cell r="N320">
            <v>50.788875589028784</v>
          </cell>
          <cell r="O320">
            <v>51.926431521555052</v>
          </cell>
          <cell r="P320">
            <v>44.293106618019245</v>
          </cell>
        </row>
        <row r="321">
          <cell r="B321" t="str">
            <v>D-RNGA</v>
          </cell>
          <cell r="C321" t="str">
            <v>VAR_fout</v>
          </cell>
          <cell r="D321" t="str">
            <v>RSH2</v>
          </cell>
          <cell r="E321"/>
          <cell r="F321"/>
          <cell r="G321"/>
          <cell r="H321">
            <v>4.2045040360070085E-3</v>
          </cell>
          <cell r="I321">
            <v>1.0123254563847977E-2</v>
          </cell>
          <cell r="J321">
            <v>1.189135103570175E-2</v>
          </cell>
          <cell r="K321">
            <v>1.3448176486573997E-2</v>
          </cell>
          <cell r="L321">
            <v>3.5979987627832402E-2</v>
          </cell>
          <cell r="M321">
            <v>3.2344858355330346E-2</v>
          </cell>
          <cell r="N321">
            <v>0.11225502426767353</v>
          </cell>
          <cell r="O321">
            <v>0.13135566073762273</v>
          </cell>
          <cell r="P321">
            <v>0.14727018201044931</v>
          </cell>
        </row>
        <row r="322">
          <cell r="B322" t="str">
            <v>D-RNGA</v>
          </cell>
          <cell r="C322" t="str">
            <v>VAR_fin</v>
          </cell>
          <cell r="D322" t="str">
            <v>NGA</v>
          </cell>
          <cell r="E322">
            <v>47.104977253130158</v>
          </cell>
          <cell r="F322">
            <v>48.433077475773281</v>
          </cell>
          <cell r="G322">
            <v>51.97230784388087</v>
          </cell>
          <cell r="H322">
            <v>55.106734912679805</v>
          </cell>
          <cell r="I322">
            <v>57.566371386272593</v>
          </cell>
          <cell r="J322">
            <v>56.886818885575245</v>
          </cell>
          <cell r="K322">
            <v>55.753362440418897</v>
          </cell>
          <cell r="L322">
            <v>56.203870533061028</v>
          </cell>
          <cell r="M322">
            <v>53.69463059453561</v>
          </cell>
          <cell r="N322">
            <v>50.947290816337791</v>
          </cell>
          <cell r="O322">
            <v>52.08852175622836</v>
          </cell>
          <cell r="P322">
            <v>44.430509163294225</v>
          </cell>
        </row>
        <row r="323">
          <cell r="B323" t="str">
            <v>D-RNGA</v>
          </cell>
          <cell r="C323" t="str">
            <v>VAR_fin</v>
          </cell>
          <cell r="D323" t="str">
            <v>BNGA</v>
          </cell>
          <cell r="E323">
            <v>0.30860597854484184</v>
          </cell>
          <cell r="F323">
            <v>4.1639375477643759E-3</v>
          </cell>
          <cell r="G323">
            <v>4.1657732374553646E-3</v>
          </cell>
          <cell r="H323">
            <v>4.1701008222277021E-3</v>
          </cell>
          <cell r="I323">
            <v>4.1730375720672713E-3</v>
          </cell>
          <cell r="J323">
            <v>4.1799375711066948E-3</v>
          </cell>
          <cell r="K323">
            <v>4.184632553009029E-3</v>
          </cell>
          <cell r="L323">
            <v>4.2027065814979492E-3</v>
          </cell>
          <cell r="M323">
            <v>4.2023614541583177E-3</v>
          </cell>
          <cell r="N323">
            <v>4.2360095844114019E-3</v>
          </cell>
          <cell r="O323">
            <v>4.2565045508681171E-3</v>
          </cell>
          <cell r="P323">
            <v>4.6149100299541822E-3</v>
          </cell>
        </row>
        <row r="324">
          <cell r="B324" t="str">
            <v>D-RNGA</v>
          </cell>
          <cell r="C324" t="str">
            <v>VAR_fin</v>
          </cell>
          <cell r="D324" t="str">
            <v>H2</v>
          </cell>
          <cell r="E324"/>
          <cell r="F324"/>
          <cell r="G324"/>
          <cell r="H324">
            <v>4.2020309698623205E-3</v>
          </cell>
          <cell r="I324">
            <v>1.0120114632391913E-2</v>
          </cell>
          <cell r="J324">
            <v>1.1886407478180891E-2</v>
          </cell>
          <cell r="K324">
            <v>1.3443232929052607E-2</v>
          </cell>
          <cell r="L324">
            <v>3.5975044070312941E-2</v>
          </cell>
          <cell r="M324">
            <v>3.2339914797809302E-2</v>
          </cell>
          <cell r="N324">
            <v>0.112252058133162</v>
          </cell>
          <cell r="O324">
            <v>0.13135467202612297</v>
          </cell>
          <cell r="P324">
            <v>0.14726029489540876</v>
          </cell>
        </row>
        <row r="325">
          <cell r="B325" t="str">
            <v>D-RNGA</v>
          </cell>
          <cell r="C325" t="str">
            <v>VAR_ncap</v>
          </cell>
          <cell r="D325" t="str">
            <v>-</v>
          </cell>
          <cell r="E325">
            <v>4.3376451972409802E-6</v>
          </cell>
          <cell r="F325">
            <v>1.2520409142164999E-6</v>
          </cell>
          <cell r="G325">
            <v>7.7732674451755892E-6</v>
          </cell>
          <cell r="H325">
            <v>0.115328757210741</v>
          </cell>
          <cell r="I325">
            <v>0.145431644628952</v>
          </cell>
          <cell r="J325">
            <v>2.3276852232381801E-5</v>
          </cell>
          <cell r="K325">
            <v>7.0067907480465998E-6</v>
          </cell>
          <cell r="L325">
            <v>1.98330629767966</v>
          </cell>
          <cell r="M325">
            <v>0.877854380427599</v>
          </cell>
          <cell r="N325">
            <v>8.6853352085812301E-6</v>
          </cell>
          <cell r="O325">
            <v>1.10727386746904E-5</v>
          </cell>
          <cell r="P325">
            <v>2.5390926350469202E-5</v>
          </cell>
        </row>
        <row r="326">
          <cell r="B326" t="str">
            <v>D-RNGA</v>
          </cell>
          <cell r="C326" t="str">
            <v>VAR_cap</v>
          </cell>
          <cell r="D326" t="str">
            <v>-</v>
          </cell>
          <cell r="E326">
            <v>3.0972443450411173</v>
          </cell>
          <cell r="F326">
            <v>3.0972455970820314</v>
          </cell>
          <cell r="G326">
            <v>3.0972533703494767</v>
          </cell>
          <cell r="H326">
            <v>3.2125821275602169</v>
          </cell>
          <cell r="I326">
            <v>3.3580137721891692</v>
          </cell>
          <cell r="J326">
            <v>3.3580370490414011</v>
          </cell>
          <cell r="K326">
            <v>3.3580440558321492</v>
          </cell>
          <cell r="L326">
            <v>3.30211897630336</v>
          </cell>
          <cell r="M326">
            <v>3.1219647265434798</v>
          </cell>
          <cell r="N326">
            <v>3.1219695885691001</v>
          </cell>
          <cell r="O326">
            <v>3.0854117035536999</v>
          </cell>
          <cell r="P326">
            <v>3.0066677553794201</v>
          </cell>
        </row>
        <row r="327">
          <cell r="B327" t="str">
            <v>RHES-CHPGFC</v>
          </cell>
          <cell r="C327" t="str">
            <v>VAR_fout</v>
          </cell>
          <cell r="D327" t="str">
            <v>CO2_R</v>
          </cell>
          <cell r="E327"/>
          <cell r="F327"/>
          <cell r="G327"/>
          <cell r="H327">
            <v>6.3640319660706504E-2</v>
          </cell>
          <cell r="I327">
            <v>0.22469951029030599</v>
          </cell>
          <cell r="J327">
            <v>0.22369278216892899</v>
          </cell>
          <cell r="K327">
            <v>0.23410576901338001</v>
          </cell>
          <cell r="L327">
            <v>0.54723440011208702</v>
          </cell>
          <cell r="M327">
            <v>0.44260358528069699</v>
          </cell>
          <cell r="N327">
            <v>0.71127781977714599</v>
          </cell>
          <cell r="O327">
            <v>0.68431381718349804</v>
          </cell>
          <cell r="P327">
            <v>1.2757265367180299</v>
          </cell>
        </row>
        <row r="328">
          <cell r="B328" t="str">
            <v>RHES-CHPGFC</v>
          </cell>
          <cell r="C328" t="str">
            <v>VAR_fout</v>
          </cell>
          <cell r="D328" t="str">
            <v>RHES_NKEV_GAS_ELC_CHP</v>
          </cell>
          <cell r="E328"/>
          <cell r="F328"/>
          <cell r="G328"/>
          <cell r="H328">
            <v>4.7391727406909128E-4</v>
          </cell>
          <cell r="I328">
            <v>1.7131345642700602E-3</v>
          </cell>
          <cell r="J328">
            <v>1.7451209956441307E-3</v>
          </cell>
          <cell r="K328">
            <v>1.8471111207615991E-3</v>
          </cell>
          <cell r="L328">
            <v>4.3662319157879298E-3</v>
          </cell>
          <cell r="M328">
            <v>3.5314115846864108E-3</v>
          </cell>
          <cell r="N328">
            <v>5.6750889875836199E-3</v>
          </cell>
          <cell r="O328">
            <v>5.4599506690172711E-3</v>
          </cell>
          <cell r="P328">
            <v>1.0178669175941712E-2</v>
          </cell>
        </row>
        <row r="329">
          <cell r="B329" t="str">
            <v>RHES-CHPGFC</v>
          </cell>
          <cell r="C329" t="str">
            <v>VAR_fout</v>
          </cell>
          <cell r="D329" t="str">
            <v>RHES_LTH_CHPNGA</v>
          </cell>
          <cell r="E329"/>
          <cell r="F329"/>
          <cell r="G329"/>
          <cell r="H329">
            <v>5.3078734695738222E-4</v>
          </cell>
          <cell r="I329">
            <v>1.8673166750543656E-3</v>
          </cell>
          <cell r="J329">
            <v>1.8498282553827791E-3</v>
          </cell>
          <cell r="K329">
            <v>1.9025244543844483E-3</v>
          </cell>
          <cell r="L329">
            <v>4.3662319157879298E-3</v>
          </cell>
          <cell r="M329">
            <v>3.5314115846864108E-3</v>
          </cell>
          <cell r="N329">
            <v>5.6750889875836199E-3</v>
          </cell>
          <cell r="O329">
            <v>5.4599506690172711E-3</v>
          </cell>
          <cell r="P329">
            <v>1.0178669175941712E-2</v>
          </cell>
        </row>
        <row r="330">
          <cell r="B330" t="str">
            <v>RHES-CHPGFC</v>
          </cell>
          <cell r="C330" t="str">
            <v>VAR_fin</v>
          </cell>
          <cell r="D330" t="str">
            <v>RNGA</v>
          </cell>
          <cell r="E330"/>
          <cell r="F330"/>
          <cell r="G330"/>
          <cell r="H330">
            <v>1.1283744620692667E-3</v>
          </cell>
          <cell r="I330">
            <v>3.9840338703954889E-3</v>
          </cell>
          <cell r="J330">
            <v>3.9661840810093878E-3</v>
          </cell>
          <cell r="K330">
            <v>4.1508115073294388E-3</v>
          </cell>
          <cell r="L330">
            <v>9.7027375906398455E-3</v>
          </cell>
          <cell r="M330">
            <v>7.8475812993031285E-3</v>
          </cell>
          <cell r="N330">
            <v>1.2611308861296921E-2</v>
          </cell>
          <cell r="O330">
            <v>1.2133223708927275E-2</v>
          </cell>
          <cell r="P330">
            <v>2.2619264835426037E-2</v>
          </cell>
        </row>
        <row r="331">
          <cell r="B331" t="str">
            <v>RHES-CHPGFC</v>
          </cell>
          <cell r="C331" t="str">
            <v>VAR_ncap</v>
          </cell>
          <cell r="D331" t="str">
            <v>-</v>
          </cell>
          <cell r="E331"/>
          <cell r="F331"/>
          <cell r="G331"/>
          <cell r="H331">
            <v>4.2227891040746599E-5</v>
          </cell>
          <cell r="I331">
            <v>1.10519521029449E-4</v>
          </cell>
          <cell r="J331">
            <v>2.7655920637673398E-6</v>
          </cell>
          <cell r="K331">
            <v>2.2616142849474899E-5</v>
          </cell>
          <cell r="L331">
            <v>2.5371488295067703E-4</v>
          </cell>
          <cell r="M331">
            <v>2.9793582798285699E-6</v>
          </cell>
          <cell r="N331">
            <v>2.2697309679069099E-4</v>
          </cell>
          <cell r="O331">
            <v>3.3450603309977801E-6</v>
          </cell>
          <cell r="P331">
            <v>6.7459111370954102E-4</v>
          </cell>
        </row>
        <row r="332">
          <cell r="B332" t="str">
            <v>RHES-CHPGFC</v>
          </cell>
          <cell r="C332" t="str">
            <v>VAR_cap</v>
          </cell>
          <cell r="D332" t="str">
            <v>-</v>
          </cell>
          <cell r="E332"/>
          <cell r="F332"/>
          <cell r="G332"/>
          <cell r="H332">
            <v>4.2227891040746599E-5</v>
          </cell>
          <cell r="I332">
            <v>1.5270799447185881E-4</v>
          </cell>
          <cell r="J332">
            <v>1.5535015307842963E-4</v>
          </cell>
          <cell r="K332">
            <v>1.6436772888841675E-4</v>
          </cell>
          <cell r="L332">
            <v>3.8894713093430002E-4</v>
          </cell>
          <cell r="M332">
            <v>3.1417608419080981E-4</v>
          </cell>
          <cell r="N332">
            <v>5.0531311663848117E-4</v>
          </cell>
          <cell r="O332">
            <v>4.8596748683995986E-4</v>
          </cell>
          <cell r="P332">
            <v>9.0666085398591681E-4</v>
          </cell>
        </row>
        <row r="333">
          <cell r="B333" t="str">
            <v>ITOT-CHPHFC</v>
          </cell>
          <cell r="C333" t="str">
            <v>VAR_fout</v>
          </cell>
          <cell r="D333" t="str">
            <v>ITOT_LTH_CHP</v>
          </cell>
          <cell r="E333"/>
          <cell r="F333"/>
          <cell r="G333"/>
          <cell r="H333">
            <v>4.6223168246858149E-3</v>
          </cell>
          <cell r="I333">
            <v>1.2758889777125944E-2</v>
          </cell>
          <cell r="J333">
            <v>1.7904249614497676E-2</v>
          </cell>
          <cell r="K333">
            <v>1.6544563380303287E-2</v>
          </cell>
          <cell r="L333">
            <v>4.0206042191444691E-2</v>
          </cell>
          <cell r="M333">
            <v>3.7155821438590822E-2</v>
          </cell>
          <cell r="N333">
            <v>9.671677959667388E-2</v>
          </cell>
          <cell r="O333">
            <v>9.2741964903021917E-2</v>
          </cell>
          <cell r="P333">
            <v>0.11835565252846356</v>
          </cell>
        </row>
        <row r="334">
          <cell r="B334" t="str">
            <v>ITOT-CHPHFC</v>
          </cell>
          <cell r="C334" t="str">
            <v>VAR_fout</v>
          </cell>
          <cell r="D334" t="str">
            <v>ITOT_KEV_HFC_ELC_CHP</v>
          </cell>
          <cell r="E334"/>
          <cell r="F334"/>
          <cell r="G334"/>
          <cell r="H334">
            <v>6.1839103465391228E-3</v>
          </cell>
          <cell r="I334">
            <v>1.893748257774315E-2</v>
          </cell>
          <cell r="J334">
            <v>2.9840416024162764E-2</v>
          </cell>
          <cell r="K334">
            <v>3.0081024327824148E-2</v>
          </cell>
          <cell r="L334">
            <v>8.0412084382889354E-2</v>
          </cell>
          <cell r="M334">
            <v>7.4311642877181616E-2</v>
          </cell>
          <cell r="N334">
            <v>0.19343355919334757</v>
          </cell>
          <cell r="O334">
            <v>0.18548392980604381</v>
          </cell>
          <cell r="P334">
            <v>0.23671130505692706</v>
          </cell>
        </row>
        <row r="335">
          <cell r="B335" t="str">
            <v>ITOT-CHPHFC</v>
          </cell>
          <cell r="C335" t="str">
            <v>VAR_fin</v>
          </cell>
          <cell r="D335" t="str">
            <v>IH2</v>
          </cell>
          <cell r="E335"/>
          <cell r="F335"/>
          <cell r="G335"/>
          <cell r="H335">
            <v>1.2492748174826512E-2</v>
          </cell>
          <cell r="I335">
            <v>3.6243985794723751E-2</v>
          </cell>
          <cell r="J335">
            <v>5.4255301862114184E-2</v>
          </cell>
          <cell r="K335">
            <v>5.2314824917955027E-2</v>
          </cell>
          <cell r="L335">
            <v>0.13402014063814902</v>
          </cell>
          <cell r="M335">
            <v>0.12385273812863602</v>
          </cell>
          <cell r="N335">
            <v>0.32238926532224577</v>
          </cell>
          <cell r="O335">
            <v>0.30913988301007328</v>
          </cell>
          <cell r="P335">
            <v>0.39451884176154522</v>
          </cell>
        </row>
        <row r="336">
          <cell r="B336" t="str">
            <v>ITOT-CHPHFC</v>
          </cell>
          <cell r="C336" t="str">
            <v>VAR_ncap</v>
          </cell>
          <cell r="D336" t="str">
            <v>-</v>
          </cell>
          <cell r="E336"/>
          <cell r="F336"/>
          <cell r="G336"/>
          <cell r="H336">
            <v>5.2154205398255698E-4</v>
          </cell>
          <cell r="I336">
            <v>7.8517797783348895E-4</v>
          </cell>
          <cell r="J336">
            <v>4.8507434130339798E-4</v>
          </cell>
          <cell r="K336">
            <v>4.4119134360429601E-4</v>
          </cell>
          <cell r="L336">
            <v>2.9643106319759802E-3</v>
          </cell>
          <cell r="M336">
            <v>1.5974910570280499E-5</v>
          </cell>
          <cell r="N336">
            <v>5.8005790861923199E-3</v>
          </cell>
          <cell r="O336">
            <v>2.06774660997495E-3</v>
          </cell>
          <cell r="P336">
            <v>3.4642499404555199E-3</v>
          </cell>
        </row>
        <row r="337">
          <cell r="B337" t="str">
            <v>ITOT-CHPHFC</v>
          </cell>
          <cell r="C337" t="str">
            <v>VAR_cap</v>
          </cell>
          <cell r="D337" t="str">
            <v>-</v>
          </cell>
          <cell r="E337"/>
          <cell r="F337"/>
          <cell r="G337"/>
          <cell r="H337">
            <v>5.2154205398255698E-4</v>
          </cell>
          <cell r="I337">
            <v>1.3064673228606689E-3</v>
          </cell>
          <cell r="J337">
            <v>1.6914387754900396E-3</v>
          </cell>
          <cell r="K337">
            <v>1.7103085934634047E-3</v>
          </cell>
          <cell r="L337">
            <v>3.8889200641014109E-3</v>
          </cell>
          <cell r="M337">
            <v>3.4353817408309551E-3</v>
          </cell>
          <cell r="N337">
            <v>8.7787254809001108E-3</v>
          </cell>
          <cell r="O337">
            <v>8.4015303985686667E-3</v>
          </cell>
          <cell r="P337">
            <v>1.1329989994451346E-2</v>
          </cell>
        </row>
        <row r="338">
          <cell r="B338" t="str">
            <v>G-INTC-TRA</v>
          </cell>
          <cell r="C338" t="str">
            <v>VAR_fout</v>
          </cell>
          <cell r="D338" t="str">
            <v>TRAN_ELC</v>
          </cell>
          <cell r="E338">
            <v>4.8326151250965479</v>
          </cell>
          <cell r="F338">
            <v>12.076421962362295</v>
          </cell>
          <cell r="G338">
            <v>15.194649971345404</v>
          </cell>
          <cell r="H338">
            <v>22.628142538702456</v>
          </cell>
          <cell r="I338">
            <v>24.482009495348304</v>
          </cell>
          <cell r="J338">
            <v>23.703492984112494</v>
          </cell>
          <cell r="K338">
            <v>25.290890411896349</v>
          </cell>
          <cell r="L338">
            <v>24.768817853180344</v>
          </cell>
          <cell r="M338">
            <v>24.481410705097865</v>
          </cell>
          <cell r="N338">
            <v>25.407301110317434</v>
          </cell>
          <cell r="O338">
            <v>25.834356996541107</v>
          </cell>
          <cell r="P338">
            <v>26.084108021348875</v>
          </cell>
        </row>
        <row r="339">
          <cell r="B339" t="str">
            <v>G-INTC-TRA</v>
          </cell>
          <cell r="C339" t="str">
            <v>VAR_fin</v>
          </cell>
          <cell r="D339" t="str">
            <v>ELC3</v>
          </cell>
          <cell r="E339">
            <v>4.4608755000891263</v>
          </cell>
          <cell r="F339">
            <v>12.064905242298549</v>
          </cell>
          <cell r="G339">
            <v>15.17680548278671</v>
          </cell>
          <cell r="H339">
            <v>15.906912081662142</v>
          </cell>
          <cell r="I339">
            <v>24.467512071254507</v>
          </cell>
          <cell r="J339">
            <v>12.374617660823439</v>
          </cell>
          <cell r="K339">
            <v>25.276890608973133</v>
          </cell>
          <cell r="L339">
            <v>11.36543857187073</v>
          </cell>
          <cell r="M339">
            <v>24.459579420051337</v>
          </cell>
          <cell r="N339">
            <v>25.363958409773829</v>
          </cell>
          <cell r="O339">
            <v>25.789997357672164</v>
          </cell>
          <cell r="P339">
            <v>26.003797470799359</v>
          </cell>
        </row>
        <row r="340">
          <cell r="B340" t="str">
            <v>G-INTC-TRA</v>
          </cell>
          <cell r="C340" t="str">
            <v>VAR_fin</v>
          </cell>
          <cell r="D340" t="str">
            <v>ELC5</v>
          </cell>
          <cell r="E340">
            <v>0.3717396250074273</v>
          </cell>
          <cell r="F340">
            <v>1.151672006374087E-2</v>
          </cell>
          <cell r="G340">
            <v>1.7844488558701452E-2</v>
          </cell>
          <cell r="H340">
            <v>6.7212304570403365</v>
          </cell>
          <cell r="I340">
            <v>1.4497424093775396E-2</v>
          </cell>
          <cell r="J340">
            <v>11.328875323289058</v>
          </cell>
          <cell r="K340">
            <v>1.39998029232356E-2</v>
          </cell>
          <cell r="L340">
            <v>13.40337928130961</v>
          </cell>
          <cell r="M340">
            <v>2.1831285046563668E-2</v>
          </cell>
          <cell r="N340">
            <v>4.3342700543584516E-2</v>
          </cell>
          <cell r="O340">
            <v>4.4359638868916702E-2</v>
          </cell>
          <cell r="P340">
            <v>8.0310550549512291E-2</v>
          </cell>
        </row>
        <row r="341">
          <cell r="B341" t="str">
            <v>G-INTC-TRA</v>
          </cell>
          <cell r="C341" t="str">
            <v>VAR_ncap</v>
          </cell>
          <cell r="D341" t="str">
            <v>-</v>
          </cell>
          <cell r="E341">
            <v>5.7367963986030399E-7</v>
          </cell>
          <cell r="F341">
            <v>7.6674002422019397E-7</v>
          </cell>
          <cell r="G341">
            <v>9.3813580406421297E-7</v>
          </cell>
          <cell r="H341">
            <v>1.09665867433051E-6</v>
          </cell>
          <cell r="I341">
            <v>1.51725337453395E-6</v>
          </cell>
          <cell r="J341">
            <v>1.9373510671715101E-6</v>
          </cell>
          <cell r="K341">
            <v>2.5992483215735001E-6</v>
          </cell>
          <cell r="L341">
            <v>4.3221454705149999E-6</v>
          </cell>
          <cell r="M341">
            <v>5.4939262617194701E-6</v>
          </cell>
          <cell r="N341">
            <v>1.1202352345716299E-5</v>
          </cell>
          <cell r="O341">
            <v>2.0031689769551201E-5</v>
          </cell>
        </row>
        <row r="342">
          <cell r="B342" t="str">
            <v>G-INTC-TRA</v>
          </cell>
          <cell r="C342" t="str">
            <v>VAR_cap</v>
          </cell>
          <cell r="D342" t="str">
            <v>-</v>
          </cell>
          <cell r="E342">
            <v>0.86351880627381705</v>
          </cell>
          <cell r="F342">
            <v>0.86351899279838884</v>
          </cell>
          <cell r="G342">
            <v>0.86352014669348109</v>
          </cell>
          <cell r="H342">
            <v>0.86352168819919883</v>
          </cell>
          <cell r="I342">
            <v>0.86352254686969443</v>
          </cell>
          <cell r="J342">
            <v>0.86352444510562376</v>
          </cell>
          <cell r="K342">
            <v>0.86352688760188656</v>
          </cell>
          <cell r="L342">
            <v>0.86352823534072276</v>
          </cell>
          <cell r="M342">
            <v>0.86353558018586418</v>
          </cell>
          <cell r="N342">
            <v>0.86354074913915213</v>
          </cell>
          <cell r="O342">
            <v>0.86355889880315528</v>
          </cell>
          <cell r="P342">
            <v>0.86356928545457035</v>
          </cell>
        </row>
        <row r="343">
          <cell r="B343" t="str">
            <v>SCOM-SWHSTG-CHPBIO</v>
          </cell>
          <cell r="C343" t="str">
            <v>VAR_fout</v>
          </cell>
          <cell r="D343" t="str">
            <v>AUX_SCOM-CHPBIO_OUT</v>
          </cell>
          <cell r="E343">
            <v>1.4678464105192175E-5</v>
          </cell>
          <cell r="F343">
            <v>4.4426259645075951E-4</v>
          </cell>
          <cell r="G343">
            <v>2.6302697149190753E-2</v>
          </cell>
          <cell r="H343">
            <v>2.718885803679489E-2</v>
          </cell>
          <cell r="I343">
            <v>9.2104951654702893E-2</v>
          </cell>
          <cell r="J343">
            <v>8.8574301183502693E-2</v>
          </cell>
          <cell r="K343">
            <v>0.10945842899744763</v>
          </cell>
          <cell r="L343">
            <v>0.27427558236504973</v>
          </cell>
          <cell r="M343">
            <v>0.19348554513161167</v>
          </cell>
          <cell r="N343">
            <v>0.29487613849869226</v>
          </cell>
          <cell r="O343">
            <v>0.23260697764073238</v>
          </cell>
          <cell r="P343">
            <v>0.40302081266102024</v>
          </cell>
        </row>
        <row r="344">
          <cell r="B344" t="str">
            <v>SCOM-SWHSTG-CHPBIO</v>
          </cell>
          <cell r="C344" t="str">
            <v>VAR_fout</v>
          </cell>
          <cell r="D344" t="str">
            <v>SCOM_LTH_CHPBIO</v>
          </cell>
          <cell r="E344">
            <v>1.4678464105192212E-5</v>
          </cell>
          <cell r="F344">
            <v>4.4462572296637739E-4</v>
          </cell>
          <cell r="G344">
            <v>2.6336289355000715E-2</v>
          </cell>
          <cell r="H344">
            <v>2.7188858036794841E-2</v>
          </cell>
          <cell r="I344">
            <v>9.2207404326176315E-2</v>
          </cell>
          <cell r="J344">
            <v>8.8574301183502638E-2</v>
          </cell>
          <cell r="K344">
            <v>0.10956542648424852</v>
          </cell>
          <cell r="L344">
            <v>0.27427558236504973</v>
          </cell>
          <cell r="M344">
            <v>0.19348554513161162</v>
          </cell>
          <cell r="N344">
            <v>0.29487613849869226</v>
          </cell>
          <cell r="O344">
            <v>0.23260697764073232</v>
          </cell>
          <cell r="P344">
            <v>0.40302081266102024</v>
          </cell>
        </row>
        <row r="345">
          <cell r="B345" t="str">
            <v>SCOM-SWHSTG-CHPBIO</v>
          </cell>
          <cell r="C345" t="str">
            <v>VAR_fin</v>
          </cell>
          <cell r="D345" t="str">
            <v>SCOM_LTH_CHPBIO</v>
          </cell>
          <cell r="E345">
            <v>2.4053829402646753E-5</v>
          </cell>
          <cell r="F345">
            <v>5.4387333951759595E-4</v>
          </cell>
          <cell r="G345">
            <v>3.134877057661252E-2</v>
          </cell>
          <cell r="H345">
            <v>3.1257410838251405E-2</v>
          </cell>
          <cell r="I345">
            <v>0.10246053996923597</v>
          </cell>
          <cell r="J345">
            <v>9.5253048606349075E-2</v>
          </cell>
          <cell r="K345">
            <v>0.11414251712586722</v>
          </cell>
          <cell r="L345">
            <v>0.27706977186901788</v>
          </cell>
          <cell r="M345">
            <v>0.19544928165257602</v>
          </cell>
          <cell r="N345">
            <v>0.29787841442813046</v>
          </cell>
          <cell r="O345">
            <v>0.23496873717995284</v>
          </cell>
          <cell r="P345">
            <v>0.40711809559984807</v>
          </cell>
        </row>
        <row r="346">
          <cell r="B346" t="str">
            <v>SCOM-SWHSTG-CHPBIO</v>
          </cell>
          <cell r="C346" t="str">
            <v>VAR_fin</v>
          </cell>
          <cell r="D346" t="str">
            <v>AUX_SCOM-CHPBIO_IN</v>
          </cell>
          <cell r="E346">
            <v>2.4053829402646753E-5</v>
          </cell>
          <cell r="F346">
            <v>5.4387333951759595E-4</v>
          </cell>
          <cell r="G346">
            <v>3.134877057661252E-2</v>
          </cell>
          <cell r="H346">
            <v>3.1257410838251405E-2</v>
          </cell>
          <cell r="I346">
            <v>0.10246053996923597</v>
          </cell>
          <cell r="J346">
            <v>9.5253048606349075E-2</v>
          </cell>
          <cell r="K346">
            <v>0.11414251712586722</v>
          </cell>
          <cell r="L346">
            <v>0.27706977186901788</v>
          </cell>
          <cell r="M346">
            <v>0.19544928165257602</v>
          </cell>
          <cell r="N346">
            <v>0.29787841442813046</v>
          </cell>
          <cell r="O346">
            <v>0.23496873717995284</v>
          </cell>
          <cell r="P346">
            <v>0.40711809559984807</v>
          </cell>
        </row>
        <row r="347">
          <cell r="B347" t="str">
            <v>SCOM-SWHSTG-CHPBIO</v>
          </cell>
          <cell r="C347" t="str">
            <v>VAR_ncap</v>
          </cell>
          <cell r="D347" t="str">
            <v>-</v>
          </cell>
          <cell r="E347">
            <v>8.1896921066382106E-3</v>
          </cell>
          <cell r="F347">
            <v>1.21817180223891E-4</v>
          </cell>
          <cell r="G347">
            <v>9.9859288156371891E-4</v>
          </cell>
          <cell r="H347">
            <v>4.73323637794193E-4</v>
          </cell>
          <cell r="I347">
            <v>1.46661483817551E-2</v>
          </cell>
          <cell r="J347">
            <v>1.38805193288001E-3</v>
          </cell>
          <cell r="K347">
            <v>6.1386156855391895E-4</v>
          </cell>
          <cell r="L347">
            <v>1.9762941761393898E-2</v>
          </cell>
          <cell r="M347">
            <v>9.1802890917393003E-4</v>
          </cell>
          <cell r="N347">
            <v>8.3563318308077107E-3</v>
          </cell>
          <cell r="O347">
            <v>1.3432586114439E-2</v>
          </cell>
          <cell r="P347">
            <v>1.2035735852786399E-2</v>
          </cell>
        </row>
        <row r="348">
          <cell r="B348" t="str">
            <v>SCOM-SWHSTG-CHPBIO</v>
          </cell>
          <cell r="C348" t="str">
            <v>VAR_cap</v>
          </cell>
          <cell r="D348" t="str">
            <v>-</v>
          </cell>
          <cell r="E348">
            <v>8.1896921066382106E-3</v>
          </cell>
          <cell r="F348">
            <v>8.2989587791273186E-3</v>
          </cell>
          <cell r="G348">
            <v>9.2639692302950976E-3</v>
          </cell>
          <cell r="H348">
            <v>9.654343190737753E-3</v>
          </cell>
          <cell r="I348">
            <v>1.8189728257678985E-2</v>
          </cell>
          <cell r="J348">
            <v>1.6541843731938111E-2</v>
          </cell>
          <cell r="K348">
            <v>1.6590514940689992E-2</v>
          </cell>
          <cell r="L348">
            <v>2.1677924631882582E-2</v>
          </cell>
          <cell r="M348">
            <v>2.1202391507442471E-2</v>
          </cell>
          <cell r="N348">
            <v>2.8914478553119259E-2</v>
          </cell>
          <cell r="O348">
            <v>2.5707347831521819E-2</v>
          </cell>
          <cell r="P348">
            <v>3.3685056780019484E-2</v>
          </cell>
        </row>
        <row r="349">
          <cell r="B349" t="str">
            <v>SCOM-SWHSTG-CHPHFC</v>
          </cell>
          <cell r="C349" t="str">
            <v>VAR_fout</v>
          </cell>
          <cell r="D349" t="str">
            <v>AUX_SCOM-CHPHFC_OUT</v>
          </cell>
          <cell r="E349">
            <v>1.1532330983745481E-4</v>
          </cell>
          <cell r="F349">
            <v>5.8468111631763312E-5</v>
          </cell>
          <cell r="G349">
            <v>5.9720999738446661E-5</v>
          </cell>
          <cell r="H349">
            <v>6.1799439538361093E-3</v>
          </cell>
          <cell r="I349">
            <v>1.7963613746319763E-2</v>
          </cell>
          <cell r="J349">
            <v>2.8315193884183996E-2</v>
          </cell>
          <cell r="K349">
            <v>6.1365719524962566E-2</v>
          </cell>
          <cell r="L349">
            <v>0.29163382665571291</v>
          </cell>
          <cell r="M349">
            <v>0.24492418875343455</v>
          </cell>
          <cell r="N349">
            <v>0.46298472522960332</v>
          </cell>
          <cell r="O349">
            <v>0.33022229971475447</v>
          </cell>
          <cell r="P349">
            <v>0.64867158786587065</v>
          </cell>
        </row>
        <row r="350">
          <cell r="B350" t="str">
            <v>SCOM-SWHSTG-CHPHFC</v>
          </cell>
          <cell r="C350" t="str">
            <v>VAR_fout</v>
          </cell>
          <cell r="D350" t="str">
            <v>SCOM_LTH_CHPHFC</v>
          </cell>
          <cell r="E350">
            <v>1.1532330983745504E-4</v>
          </cell>
          <cell r="F350">
            <v>5.851590165915081E-5</v>
          </cell>
          <cell r="G350">
            <v>5.9797271768763943E-5</v>
          </cell>
          <cell r="H350">
            <v>6.1799439538360972E-3</v>
          </cell>
          <cell r="I350">
            <v>1.7983595519118736E-2</v>
          </cell>
          <cell r="J350">
            <v>2.8315193884183975E-2</v>
          </cell>
          <cell r="K350">
            <v>6.1425705565553906E-2</v>
          </cell>
          <cell r="L350">
            <v>0.29163382665571291</v>
          </cell>
          <cell r="M350">
            <v>0.24492418875343452</v>
          </cell>
          <cell r="N350">
            <v>0.46298472522960316</v>
          </cell>
          <cell r="O350">
            <v>0.33022229971475447</v>
          </cell>
          <cell r="P350">
            <v>0.64867158786587042</v>
          </cell>
        </row>
        <row r="351">
          <cell r="B351" t="str">
            <v>SCOM-SWHSTG-CHPHFC</v>
          </cell>
          <cell r="C351" t="str">
            <v>VAR_fin</v>
          </cell>
          <cell r="D351" t="str">
            <v>SCOM_LTH_CHPHFC</v>
          </cell>
          <cell r="E351">
            <v>1.1532330983745504E-4</v>
          </cell>
          <cell r="F351">
            <v>5.851590165915081E-5</v>
          </cell>
          <cell r="G351">
            <v>5.9797271768763943E-5</v>
          </cell>
          <cell r="H351">
            <v>7.1063087931605273E-3</v>
          </cell>
          <cell r="I351">
            <v>1.9985851233985059E-2</v>
          </cell>
          <cell r="J351">
            <v>3.0452377305803996E-2</v>
          </cell>
          <cell r="K351">
            <v>6.399087744790119E-2</v>
          </cell>
          <cell r="L351">
            <v>0.29458934521429858</v>
          </cell>
          <cell r="M351">
            <v>0.24740373196025767</v>
          </cell>
          <cell r="N351">
            <v>0.46767073137492143</v>
          </cell>
          <cell r="O351">
            <v>0.33356364598345506</v>
          </cell>
          <cell r="P351">
            <v>0.65523503152420859</v>
          </cell>
        </row>
        <row r="352">
          <cell r="B352" t="str">
            <v>SCOM-SWHSTG-CHPHFC</v>
          </cell>
          <cell r="C352" t="str">
            <v>VAR_fin</v>
          </cell>
          <cell r="D352" t="str">
            <v>AUX_SCOM-CHPHFC_IN</v>
          </cell>
          <cell r="E352">
            <v>1.1532330983745504E-4</v>
          </cell>
          <cell r="F352">
            <v>5.851590165915081E-5</v>
          </cell>
          <cell r="G352">
            <v>5.9797271768763943E-5</v>
          </cell>
          <cell r="H352">
            <v>7.1063087931605273E-3</v>
          </cell>
          <cell r="I352">
            <v>1.9985851233985059E-2</v>
          </cell>
          <cell r="J352">
            <v>3.0452377305803996E-2</v>
          </cell>
          <cell r="K352">
            <v>6.399087744790119E-2</v>
          </cell>
          <cell r="L352">
            <v>0.29458934521429858</v>
          </cell>
          <cell r="M352">
            <v>0.24740373196025767</v>
          </cell>
          <cell r="N352">
            <v>0.46767073137492143</v>
          </cell>
          <cell r="O352">
            <v>0.33356364598345506</v>
          </cell>
          <cell r="P352">
            <v>0.65523503152420859</v>
          </cell>
        </row>
        <row r="353">
          <cell r="B353" t="str">
            <v>SCOM-SWHSTG-CHPHFC</v>
          </cell>
          <cell r="C353" t="str">
            <v>VAR_ncap</v>
          </cell>
          <cell r="D353" t="str">
            <v>-</v>
          </cell>
          <cell r="E353">
            <v>4.0325496742226697E-3</v>
          </cell>
          <cell r="F353">
            <v>1.31557812256617E-4</v>
          </cell>
          <cell r="G353">
            <v>2.9333562158709899E-4</v>
          </cell>
          <cell r="H353">
            <v>3.0080540449117403E-4</v>
          </cell>
          <cell r="I353">
            <v>4.3742800939623096E-3</v>
          </cell>
          <cell r="J353">
            <v>3.0953761832229398E-3</v>
          </cell>
          <cell r="K353">
            <v>5.1566274176697798E-4</v>
          </cell>
          <cell r="L353">
            <v>1.4744900618762E-2</v>
          </cell>
          <cell r="M353">
            <v>1.48124374708658E-4</v>
          </cell>
          <cell r="N353">
            <v>1.42995889878902E-2</v>
          </cell>
          <cell r="O353">
            <v>3.9147642531755398E-3</v>
          </cell>
          <cell r="P353">
            <v>2.28719576649336E-2</v>
          </cell>
        </row>
        <row r="354">
          <cell r="B354" t="str">
            <v>SCOM-SWHSTG-CHPHFC</v>
          </cell>
          <cell r="C354" t="str">
            <v>VAR_cap</v>
          </cell>
          <cell r="D354" t="str">
            <v>-</v>
          </cell>
          <cell r="E354">
            <v>4.0325496742226697E-3</v>
          </cell>
          <cell r="F354">
            <v>4.1514695422580628E-3</v>
          </cell>
          <cell r="G354">
            <v>4.4130168725960177E-3</v>
          </cell>
          <cell r="H354">
            <v>4.6635894282288579E-3</v>
          </cell>
          <cell r="I354">
            <v>5.956689227120171E-3</v>
          </cell>
          <cell r="J354">
            <v>7.6684140417672226E-3</v>
          </cell>
          <cell r="K354">
            <v>7.9034754156641178E-3</v>
          </cell>
          <cell r="L354">
            <v>1.8281540209123252E-2</v>
          </cell>
          <cell r="M354">
            <v>1.5520892120669781E-2</v>
          </cell>
          <cell r="N354">
            <v>2.906831098615819E-2</v>
          </cell>
          <cell r="O354">
            <v>2.0747053261461139E-2</v>
          </cell>
          <cell r="P354">
            <v>4.0960085914088964E-2</v>
          </cell>
        </row>
        <row r="355">
          <cell r="B355" t="str">
            <v>D-IHFO</v>
          </cell>
          <cell r="C355" t="str">
            <v>VAR_fout</v>
          </cell>
          <cell r="D355" t="str">
            <v>CO2</v>
          </cell>
          <cell r="E355">
            <v>213.78068851528101</v>
          </cell>
          <cell r="F355">
            <v>174.23592708552999</v>
          </cell>
          <cell r="G355">
            <v>0.87314131838811904</v>
          </cell>
          <cell r="H355">
            <v>0.25440601052749801</v>
          </cell>
          <cell r="I355">
            <v>0.38857346774240398</v>
          </cell>
          <cell r="J355">
            <v>0.36047429771895501</v>
          </cell>
          <cell r="K355">
            <v>0.41053189090746001</v>
          </cell>
          <cell r="L355"/>
        </row>
        <row r="356">
          <cell r="B356" t="str">
            <v>D-IHFO</v>
          </cell>
          <cell r="C356" t="str">
            <v>VAR_fout</v>
          </cell>
          <cell r="D356" t="str">
            <v>IHFO</v>
          </cell>
          <cell r="E356">
            <v>2.7300039204940489</v>
          </cell>
          <cell r="F356">
            <v>2.2250127798630062</v>
          </cell>
          <cell r="G356">
            <v>1.1150114815794145E-2</v>
          </cell>
          <cell r="H356">
            <v>3.2487939437414524E-3</v>
          </cell>
          <cell r="I356">
            <v>4.9621277660957018E-3</v>
          </cell>
          <cell r="J356">
            <v>4.6032981409344946E-3</v>
          </cell>
          <cell r="K356">
            <v>5.2425393493158844E-3</v>
          </cell>
          <cell r="L356"/>
        </row>
        <row r="357">
          <cell r="B357" t="str">
            <v>D-IHFO</v>
          </cell>
          <cell r="C357" t="str">
            <v>VAR_fin</v>
          </cell>
          <cell r="D357" t="str">
            <v>HFO</v>
          </cell>
          <cell r="E357">
            <v>2.7763725781205224</v>
          </cell>
          <cell r="F357">
            <v>2.2628042478640236</v>
          </cell>
          <cell r="G357">
            <v>1.1339497641404133E-2</v>
          </cell>
          <cell r="H357">
            <v>3.3039741626947846E-3</v>
          </cell>
          <cell r="I357">
            <v>5.0464086719792739E-3</v>
          </cell>
          <cell r="J357">
            <v>4.6814843859604551E-3</v>
          </cell>
          <cell r="K357">
            <v>5.3315829987981775E-3</v>
          </cell>
          <cell r="L357"/>
        </row>
        <row r="358">
          <cell r="B358" t="str">
            <v>RHNM-CHPNGA</v>
          </cell>
          <cell r="C358" t="str">
            <v>VAR_fout</v>
          </cell>
          <cell r="D358" t="str">
            <v>CO2_R</v>
          </cell>
          <cell r="E358"/>
          <cell r="F358">
            <v>0.30638100381001898</v>
          </cell>
          <cell r="G358">
            <v>7.2771812913502298</v>
          </cell>
          <cell r="H358">
            <v>71.219188910589295</v>
          </cell>
          <cell r="I358">
            <v>73.472624918318601</v>
          </cell>
          <cell r="J358">
            <v>76.9872954172167</v>
          </cell>
          <cell r="K358">
            <v>75.843210385294597</v>
          </cell>
          <cell r="L358">
            <v>78.237036923244901</v>
          </cell>
          <cell r="M358">
            <v>76.161844243254194</v>
          </cell>
          <cell r="N358">
            <v>73.495143602325797</v>
          </cell>
          <cell r="O358">
            <v>48.898401630020203</v>
          </cell>
          <cell r="P358">
            <v>17.269001584298401</v>
          </cell>
        </row>
        <row r="359">
          <cell r="B359" t="str">
            <v>RHNM-CHPNGA</v>
          </cell>
          <cell r="C359" t="str">
            <v>VAR_fout</v>
          </cell>
          <cell r="D359" t="str">
            <v>RHNM_NKEV_GAS_ELC_CHP</v>
          </cell>
          <cell r="E359"/>
          <cell r="F359">
            <v>1.5240733977655667E-3</v>
          </cell>
          <cell r="G359">
            <v>3.5875187755738037E-2</v>
          </cell>
          <cell r="H359">
            <v>0.37657919209779017</v>
          </cell>
          <cell r="I359">
            <v>0.38994243498593006</v>
          </cell>
          <cell r="J359">
            <v>0.41156254172308498</v>
          </cell>
          <cell r="K359">
            <v>0.40874379468493754</v>
          </cell>
          <cell r="L359">
            <v>0.422624781775914</v>
          </cell>
          <cell r="M359">
            <v>0.41385909780379226</v>
          </cell>
          <cell r="N359">
            <v>0.39648177536518142</v>
          </cell>
          <cell r="O359">
            <v>0.26411574588427222</v>
          </cell>
          <cell r="P359">
            <v>8.6391812281995078E-2</v>
          </cell>
        </row>
        <row r="360">
          <cell r="B360" t="str">
            <v>RHNM-CHPNGA</v>
          </cell>
          <cell r="C360" t="str">
            <v>VAR_fout</v>
          </cell>
          <cell r="D360" t="str">
            <v>RHNM_LTH_CHPNGA</v>
          </cell>
          <cell r="E360"/>
          <cell r="F360">
            <v>3.2786847945494705E-3</v>
          </cell>
          <cell r="G360">
            <v>7.6038903702966648E-2</v>
          </cell>
          <cell r="H360">
            <v>0.77826366366876742</v>
          </cell>
          <cell r="I360">
            <v>0.79607920060515647</v>
          </cell>
          <cell r="J360">
            <v>0.82987201035966296</v>
          </cell>
          <cell r="K360">
            <v>0.81424530649294524</v>
          </cell>
          <cell r="L360">
            <v>0.83161650607518478</v>
          </cell>
          <cell r="M360">
            <v>0.8143679021300424</v>
          </cell>
          <cell r="N360">
            <v>0.78017381604116298</v>
          </cell>
          <cell r="O360">
            <v>0.51971162899808343</v>
          </cell>
          <cell r="P360">
            <v>0.16999679190973224</v>
          </cell>
        </row>
        <row r="361">
          <cell r="B361" t="str">
            <v>RHNM-CHPNGA</v>
          </cell>
          <cell r="C361" t="str">
            <v>VAR_fin</v>
          </cell>
          <cell r="D361" t="str">
            <v>RNGA</v>
          </cell>
          <cell r="E361"/>
          <cell r="F361">
            <v>5.4322873015960754E-3</v>
          </cell>
          <cell r="G361">
            <v>0.12902803708067775</v>
          </cell>
          <cell r="H361">
            <v>1.2627515764288912</v>
          </cell>
          <cell r="I361">
            <v>1.3027061155730244</v>
          </cell>
          <cell r="J361">
            <v>1.3650229683903687</v>
          </cell>
          <cell r="K361">
            <v>1.344737772788912</v>
          </cell>
          <cell r="L361">
            <v>1.3871815057312926</v>
          </cell>
          <cell r="M361">
            <v>1.3503873092775558</v>
          </cell>
          <cell r="N361">
            <v>1.3031053830199604</v>
          </cell>
          <cell r="O361">
            <v>0.86699293670248578</v>
          </cell>
          <cell r="P361">
            <v>0.30618797135280834</v>
          </cell>
        </row>
        <row r="362">
          <cell r="B362" t="str">
            <v>RHNM-CHPNGA</v>
          </cell>
          <cell r="C362" t="str">
            <v>VAR_ncap</v>
          </cell>
          <cell r="D362" t="str">
            <v>-</v>
          </cell>
          <cell r="E362"/>
          <cell r="F362">
            <v>2.23354469800855E-4</v>
          </cell>
          <cell r="G362">
            <v>2.4401259577687198E-3</v>
          </cell>
          <cell r="H362">
            <v>2.52818956710609E-2</v>
          </cell>
          <cell r="I362">
            <v>9.9502881481684899E-4</v>
          </cell>
          <cell r="J362">
            <v>1.69053437897973E-3</v>
          </cell>
          <cell r="K362">
            <v>9.9500004756798294E-3</v>
          </cell>
          <cell r="L362">
            <v>1.8733128698429101E-2</v>
          </cell>
          <cell r="M362">
            <v>2.6490270354867799E-4</v>
          </cell>
          <cell r="N362">
            <v>4.8086987258020398E-4</v>
          </cell>
          <cell r="O362">
            <v>1.2703302983995001E-4</v>
          </cell>
          <cell r="P362">
            <v>5.5535481635166101E-3</v>
          </cell>
        </row>
        <row r="363">
          <cell r="B363" t="str">
            <v>RHNM-CHPNGA</v>
          </cell>
          <cell r="C363" t="str">
            <v>VAR_cap</v>
          </cell>
          <cell r="D363" t="str">
            <v>-</v>
          </cell>
          <cell r="E363"/>
          <cell r="F363">
            <v>2.23354469800855E-4</v>
          </cell>
          <cell r="G363">
            <v>2.6633187917607854E-3</v>
          </cell>
          <cell r="H363">
            <v>2.7944932403391583E-2</v>
          </cell>
          <cell r="I363">
            <v>2.8938849194693222E-2</v>
          </cell>
          <cell r="J363">
            <v>3.0541962811179782E-2</v>
          </cell>
          <cell r="K363">
            <v>3.0332060868261661E-2</v>
          </cell>
          <cell r="L363">
            <v>3.1365981288715934E-2</v>
          </cell>
          <cell r="M363">
            <v>3.0713102429390331E-2</v>
          </cell>
          <cell r="N363">
            <v>2.9425421434295891E-2</v>
          </cell>
          <cell r="O363">
            <v>1.960228759291132E-2</v>
          </cell>
          <cell r="P363">
            <v>6.4216101619815301E-3</v>
          </cell>
        </row>
        <row r="364">
          <cell r="B364" t="str">
            <v>G-INTC-EXP00-DE</v>
          </cell>
          <cell r="C364" t="str">
            <v>VAR_fout</v>
          </cell>
          <cell r="D364" t="str">
            <v>ELC_E-DE</v>
          </cell>
          <cell r="E364">
            <v>26.492979885407784</v>
          </cell>
          <cell r="F364">
            <v>1.381138078619558E-3</v>
          </cell>
          <cell r="G364">
            <v>1.4770572622689617E-3</v>
          </cell>
          <cell r="H364">
            <v>1.5061094663953321E-3</v>
          </cell>
          <cell r="I364">
            <v>2.1780291233302047E-3</v>
          </cell>
          <cell r="J364">
            <v>2.3437933521308521E-3</v>
          </cell>
          <cell r="K364">
            <v>1.9795437076099176E-3</v>
          </cell>
          <cell r="L364">
            <v>1.5311294221394913E-3</v>
          </cell>
          <cell r="M364">
            <v>1.0621456826663109E-3</v>
          </cell>
          <cell r="N364">
            <v>1.9921509931857206E-3</v>
          </cell>
          <cell r="O364">
            <v>1.9767594605571712E-3</v>
          </cell>
          <cell r="P364">
            <v>3.9091704409004229E-3</v>
          </cell>
        </row>
        <row r="365">
          <cell r="B365" t="str">
            <v>G-INTC-EXP00-DE</v>
          </cell>
          <cell r="C365" t="str">
            <v>VAR_fin</v>
          </cell>
          <cell r="D365" t="str">
            <v>ELC</v>
          </cell>
          <cell r="E365">
            <v>26.492979885407784</v>
          </cell>
          <cell r="F365">
            <v>1.381138078619558E-3</v>
          </cell>
          <cell r="G365">
            <v>1.4770572622689617E-3</v>
          </cell>
          <cell r="H365">
            <v>1.5061094663953321E-3</v>
          </cell>
          <cell r="I365">
            <v>2.1780291233302047E-3</v>
          </cell>
          <cell r="J365">
            <v>2.3437933521308521E-3</v>
          </cell>
          <cell r="K365">
            <v>1.9795437076099176E-3</v>
          </cell>
          <cell r="L365">
            <v>1.5311294221394913E-3</v>
          </cell>
          <cell r="M365">
            <v>1.0621456826663109E-3</v>
          </cell>
          <cell r="N365">
            <v>1.9921509931857206E-3</v>
          </cell>
          <cell r="O365">
            <v>1.9767594605571712E-3</v>
          </cell>
          <cell r="P365">
            <v>3.9091704409004229E-3</v>
          </cell>
        </row>
        <row r="366">
          <cell r="B366" t="str">
            <v>G-INTC-EXP00-DE</v>
          </cell>
          <cell r="C366" t="str">
            <v>VAR_ncap</v>
          </cell>
          <cell r="D366" t="str">
            <v>-</v>
          </cell>
          <cell r="E366">
            <v>6.2366706110765203E-6</v>
          </cell>
          <cell r="F366">
            <v>6.4836047114561297E-6</v>
          </cell>
          <cell r="G366">
            <v>1.9112142217607299E-5</v>
          </cell>
          <cell r="H366">
            <v>1.47884175861026E-5</v>
          </cell>
          <cell r="I366">
            <v>3.8706552359569703E-5</v>
          </cell>
          <cell r="J366">
            <v>9.62102607273289E-4</v>
          </cell>
          <cell r="K366">
            <v>1.3076599670456399E-4</v>
          </cell>
          <cell r="L366">
            <v>8.8727109351483099E-4</v>
          </cell>
          <cell r="M366">
            <v>5.66212126485476E-5</v>
          </cell>
          <cell r="N366">
            <v>1.8940623673737399E-3</v>
          </cell>
        </row>
        <row r="367">
          <cell r="B367" t="str">
            <v>G-INTC-EXP00-DE</v>
          </cell>
          <cell r="C367" t="str">
            <v>VAR_cap</v>
          </cell>
          <cell r="D367" t="str">
            <v>-</v>
          </cell>
          <cell r="E367">
            <v>4.028567840081779</v>
          </cell>
          <cell r="F367">
            <v>1.6582062512995321E-3</v>
          </cell>
          <cell r="G367">
            <v>1.6155652219893568E-3</v>
          </cell>
          <cell r="H367">
            <v>1.5227273228299865E-3</v>
          </cell>
          <cell r="I367">
            <v>1.5414847356511885E-3</v>
          </cell>
          <cell r="J367">
            <v>1.5396031840761992E-3</v>
          </cell>
          <cell r="K367">
            <v>1.7062893149315528E-3</v>
          </cell>
          <cell r="L367">
            <v>1.5118445454291862E-3</v>
          </cell>
          <cell r="M367">
            <v>1.1122288052988717E-3</v>
          </cell>
          <cell r="N367">
            <v>2.0174030730741102E-3</v>
          </cell>
          <cell r="O367">
            <v>2.0338839446176291E-3</v>
          </cell>
          <cell r="P367">
            <v>3.9080751896347493E-3</v>
          </cell>
        </row>
        <row r="368">
          <cell r="B368" t="str">
            <v>ENUC_BMGL_EXT</v>
          </cell>
          <cell r="C368" t="str">
            <v>VAR_fout</v>
          </cell>
          <cell r="D368" t="str">
            <v>ELC</v>
          </cell>
          <cell r="E368"/>
          <cell r="F368">
            <v>33.155166971125318</v>
          </cell>
          <cell r="G368">
            <v>32.113601934654909</v>
          </cell>
          <cell r="H368">
            <v>33.155157779756522</v>
          </cell>
          <cell r="I368">
            <v>33.155158863599283</v>
          </cell>
          <cell r="J368">
            <v>33.155162452104072</v>
          </cell>
          <cell r="K368"/>
          <cell r="L368"/>
        </row>
        <row r="369">
          <cell r="B369" t="str">
            <v>ENUC_BMGL_EXT</v>
          </cell>
          <cell r="C369" t="str">
            <v>VAR_fin</v>
          </cell>
          <cell r="D369" t="str">
            <v>URN</v>
          </cell>
          <cell r="E369"/>
          <cell r="F369">
            <v>99.991657409281018</v>
          </cell>
          <cell r="G369">
            <v>96.850433165502224</v>
          </cell>
          <cell r="H369">
            <v>99.99162968931212</v>
          </cell>
          <cell r="I369">
            <v>99.991632958040427</v>
          </cell>
          <cell r="J369">
            <v>99.991643780502613</v>
          </cell>
          <cell r="K369"/>
          <cell r="L369"/>
        </row>
        <row r="370">
          <cell r="B370" t="str">
            <v>ENUC_BMGL_EXT</v>
          </cell>
          <cell r="C370" t="str">
            <v>VAR_ncap</v>
          </cell>
          <cell r="D370" t="str">
            <v>-</v>
          </cell>
          <cell r="E370"/>
          <cell r="F370">
            <v>1.2324292274244999</v>
          </cell>
          <cell r="G370"/>
          <cell r="H370"/>
          <cell r="I370"/>
          <cell r="J370"/>
          <cell r="K370"/>
          <cell r="L370"/>
        </row>
        <row r="371">
          <cell r="B371" t="str">
            <v>ENUC_BMGL_EXT</v>
          </cell>
          <cell r="C371" t="str">
            <v>VAR_cap</v>
          </cell>
          <cell r="D371" t="str">
            <v>-</v>
          </cell>
          <cell r="E371"/>
          <cell r="F371">
            <v>1.2324292274244999</v>
          </cell>
          <cell r="G371">
            <v>1.2324290194247443</v>
          </cell>
          <cell r="H371">
            <v>1.232428873997595</v>
          </cell>
          <cell r="I371">
            <v>1.2324286956008141</v>
          </cell>
          <cell r="J371">
            <v>1.2324284081113128</v>
          </cell>
          <cell r="K371"/>
          <cell r="L371"/>
        </row>
        <row r="372">
          <cell r="B372" t="str">
            <v>CEN-EBAT</v>
          </cell>
          <cell r="C372" t="str">
            <v>VAR_fout</v>
          </cell>
          <cell r="D372" t="str">
            <v>ELC13</v>
          </cell>
          <cell r="E372">
            <v>1.185036374506045E-2</v>
          </cell>
          <cell r="F372">
            <v>9.6177535703043434E-3</v>
          </cell>
          <cell r="G372">
            <v>1.1447930500783599E-2</v>
          </cell>
          <cell r="H372">
            <v>1.0800571972262104E-2</v>
          </cell>
          <cell r="I372">
            <v>2.6287788606147645E-2</v>
          </cell>
          <cell r="J372">
            <v>0.17271641892509559</v>
          </cell>
          <cell r="K372">
            <v>0.22034232719742872</v>
          </cell>
          <cell r="L372">
            <v>0.37299682653711841</v>
          </cell>
          <cell r="M372">
            <v>0.38534036290017698</v>
          </cell>
          <cell r="N372">
            <v>0.44062045486415269</v>
          </cell>
          <cell r="O372">
            <v>0.44430828385534615</v>
          </cell>
          <cell r="P372">
            <v>0.52100149662853557</v>
          </cell>
        </row>
        <row r="373">
          <cell r="B373" t="str">
            <v>CEN-EBAT</v>
          </cell>
          <cell r="C373" t="str">
            <v>VAR_fout</v>
          </cell>
          <cell r="D373" t="str">
            <v>AUX_CEN-EBAT_OUT</v>
          </cell>
          <cell r="E373">
            <v>1.1850363745060421E-2</v>
          </cell>
          <cell r="F373">
            <v>9.6177535703043174E-3</v>
          </cell>
          <cell r="G373">
            <v>1.1447930500783568E-2</v>
          </cell>
          <cell r="H373">
            <v>1.0800571972262078E-2</v>
          </cell>
          <cell r="I373">
            <v>2.6287788606147569E-2</v>
          </cell>
          <cell r="J373">
            <v>0.17271641892509504</v>
          </cell>
          <cell r="K373">
            <v>0.22034232719742794</v>
          </cell>
          <cell r="L373">
            <v>0.37299682653711741</v>
          </cell>
          <cell r="M373">
            <v>0.38534036290017559</v>
          </cell>
          <cell r="N373">
            <v>0.4406204548641513</v>
          </cell>
          <cell r="O373">
            <v>0.4443082838553451</v>
          </cell>
          <cell r="P373">
            <v>0.52100149662853434</v>
          </cell>
        </row>
        <row r="374">
          <cell r="B374" t="str">
            <v>CEN-EBAT</v>
          </cell>
          <cell r="C374" t="str">
            <v>VAR_fin</v>
          </cell>
          <cell r="D374" t="str">
            <v>AUX_CEN-EBAT_IN</v>
          </cell>
          <cell r="E374">
            <v>1.367025585379331E-2</v>
          </cell>
          <cell r="F374">
            <v>1.1099155718902159E-2</v>
          </cell>
          <cell r="G374">
            <v>1.3203530598297533E-2</v>
          </cell>
          <cell r="H374">
            <v>1.2457813197657232E-2</v>
          </cell>
          <cell r="I374">
            <v>3.0319807373550514E-2</v>
          </cell>
          <cell r="J374">
            <v>0.19920296772696802</v>
          </cell>
          <cell r="K374">
            <v>0.2541322066629072</v>
          </cell>
          <cell r="L374">
            <v>0.43019954645574188</v>
          </cell>
          <cell r="M374">
            <v>0.44443267121513902</v>
          </cell>
          <cell r="N374">
            <v>0.50819486188862817</v>
          </cell>
          <cell r="O374">
            <v>0.51244620536014385</v>
          </cell>
          <cell r="P374">
            <v>0.6009043924186811</v>
          </cell>
        </row>
        <row r="375">
          <cell r="B375" t="str">
            <v>CEN-EBAT</v>
          </cell>
          <cell r="C375" t="str">
            <v>VAR_fin</v>
          </cell>
          <cell r="D375" t="str">
            <v>ELC13</v>
          </cell>
          <cell r="E375">
            <v>1.367025585379331E-2</v>
          </cell>
          <cell r="F375">
            <v>1.1099155718902159E-2</v>
          </cell>
          <cell r="G375">
            <v>1.3203530598297533E-2</v>
          </cell>
          <cell r="H375">
            <v>1.2457813197657232E-2</v>
          </cell>
          <cell r="I375">
            <v>3.0319807373550514E-2</v>
          </cell>
          <cell r="J375">
            <v>0.19920296772696802</v>
          </cell>
          <cell r="K375">
            <v>0.2541322066629072</v>
          </cell>
          <cell r="L375">
            <v>0.43019954645574188</v>
          </cell>
          <cell r="M375">
            <v>0.44443267121513902</v>
          </cell>
          <cell r="N375">
            <v>0.50819486188862817</v>
          </cell>
          <cell r="O375">
            <v>0.51244620536014385</v>
          </cell>
          <cell r="P375">
            <v>0.6009043924186811</v>
          </cell>
        </row>
        <row r="376">
          <cell r="B376" t="str">
            <v>CEN-EBAT</v>
          </cell>
          <cell r="C376" t="str">
            <v>VAR_ncap</v>
          </cell>
          <cell r="D376" t="str">
            <v>-</v>
          </cell>
          <cell r="E376">
            <v>2.0288559015406698E-3</v>
          </cell>
          <cell r="F376">
            <v>3.2138561548461002E-6</v>
          </cell>
          <cell r="G376">
            <v>1.2476576731529E-5</v>
          </cell>
          <cell r="H376">
            <v>3.4804977417260402E-4</v>
          </cell>
          <cell r="I376">
            <v>4.1304404611510696E-3</v>
          </cell>
          <cell r="J376">
            <v>3.7973063003208699E-2</v>
          </cell>
          <cell r="K376">
            <v>5.0322243149749597E-2</v>
          </cell>
          <cell r="L376">
            <v>2.7276651141622199E-2</v>
          </cell>
          <cell r="M376">
            <v>4.0787525614301198E-2</v>
          </cell>
          <cell r="N376">
            <v>3.6229301652475003E-2</v>
          </cell>
          <cell r="O376">
            <v>4.8021838528228701E-2</v>
          </cell>
          <cell r="P376">
            <v>2.4016113999288099E-2</v>
          </cell>
        </row>
        <row r="377">
          <cell r="B377" t="str">
            <v>CEN-EBAT</v>
          </cell>
          <cell r="C377" t="str">
            <v>VAR_cap</v>
          </cell>
          <cell r="D377" t="str">
            <v>-</v>
          </cell>
          <cell r="E377">
            <v>2.0288559015406698E-3</v>
          </cell>
          <cell r="F377">
            <v>2.030693044140882E-3</v>
          </cell>
          <cell r="G377">
            <v>2.040898019380608E-3</v>
          </cell>
          <cell r="H377">
            <v>1.8407044408873447E-3</v>
          </cell>
          <cell r="I377">
            <v>4.4821680369958386E-3</v>
          </cell>
          <cell r="J377">
            <v>4.2173441688477316E-2</v>
          </cell>
          <cell r="K377">
            <v>9.043313402389401E-2</v>
          </cell>
          <cell r="L377">
            <v>9.056178981979611E-2</v>
          </cell>
          <cell r="M377">
            <v>9.0694261232531728E-2</v>
          </cell>
          <cell r="N377">
            <v>9.0981657348722225E-2</v>
          </cell>
          <cell r="O377">
            <v>9.1468025287876703E-2</v>
          </cell>
          <cell r="P377">
            <v>9.6473197908685485E-2</v>
          </cell>
        </row>
        <row r="378">
          <cell r="B378" t="str">
            <v>ESOL-PV</v>
          </cell>
          <cell r="C378" t="str">
            <v>VAR_fout</v>
          </cell>
          <cell r="D378" t="str">
            <v>ELC35</v>
          </cell>
          <cell r="E378"/>
          <cell r="F378"/>
          <cell r="G378">
            <v>0.15618778634746405</v>
          </cell>
          <cell r="H378">
            <v>0.30073465819232215</v>
          </cell>
          <cell r="I378">
            <v>1.0480868746077969</v>
          </cell>
          <cell r="J378">
            <v>1.049156527751131</v>
          </cell>
          <cell r="K378">
            <v>0.96573023165396121</v>
          </cell>
          <cell r="L378">
            <v>0.86276817314533949</v>
          </cell>
          <cell r="M378">
            <v>0.37000835309291497</v>
          </cell>
          <cell r="N378">
            <v>0.52552010212115918</v>
          </cell>
          <cell r="O378">
            <v>0.48139707902856033</v>
          </cell>
          <cell r="P378">
            <v>3.4961347202448532</v>
          </cell>
        </row>
        <row r="379">
          <cell r="B379" t="str">
            <v>ESOL-PV</v>
          </cell>
          <cell r="C379" t="str">
            <v>VAR_fin</v>
          </cell>
          <cell r="D379" t="str">
            <v>SOL</v>
          </cell>
          <cell r="E379"/>
          <cell r="F379"/>
          <cell r="G379">
            <v>0.15618778634746405</v>
          </cell>
          <cell r="H379">
            <v>0.30073465819232215</v>
          </cell>
          <cell r="I379">
            <v>1.0480868746077969</v>
          </cell>
          <cell r="J379">
            <v>1.049156527751131</v>
          </cell>
          <cell r="K379">
            <v>0.96573023165396121</v>
          </cell>
          <cell r="L379">
            <v>0.86276817314533949</v>
          </cell>
          <cell r="M379">
            <v>0.37000835309291497</v>
          </cell>
          <cell r="N379">
            <v>0.52552010212115918</v>
          </cell>
          <cell r="O379">
            <v>0.48139707902856033</v>
          </cell>
          <cell r="P379">
            <v>3.4961347202448532</v>
          </cell>
        </row>
        <row r="380">
          <cell r="B380" t="str">
            <v>ESOL-PV</v>
          </cell>
          <cell r="C380" t="str">
            <v>VAR_fin</v>
          </cell>
          <cell r="D380" t="str">
            <v>SOLPVC</v>
          </cell>
          <cell r="E380"/>
          <cell r="F380"/>
          <cell r="G380">
            <v>0.156187786347464</v>
          </cell>
          <cell r="H380">
            <v>0.30073465819232198</v>
          </cell>
          <cell r="I380">
            <v>1.0480868746078</v>
          </cell>
          <cell r="J380">
            <v>1.0491565277511301</v>
          </cell>
          <cell r="K380">
            <v>0.96573023165396199</v>
          </cell>
          <cell r="L380">
            <v>0.86276817314533905</v>
          </cell>
          <cell r="M380">
            <v>0.37000835309291502</v>
          </cell>
          <cell r="N380">
            <v>0.52552010212115996</v>
          </cell>
          <cell r="O380">
            <v>0.48139707902855999</v>
          </cell>
          <cell r="P380">
            <v>3.4961347202448501</v>
          </cell>
        </row>
        <row r="381">
          <cell r="B381" t="str">
            <v>ESOL-PV</v>
          </cell>
          <cell r="C381" t="str">
            <v>VAR_ncap</v>
          </cell>
          <cell r="D381" t="str">
            <v>-</v>
          </cell>
          <cell r="E381"/>
          <cell r="F381"/>
          <cell r="G381">
            <v>4.4924017759097101E-2</v>
          </cell>
          <cell r="H381">
            <v>2.3701617314133401E-2</v>
          </cell>
          <cell r="I381">
            <v>0.170539226106104</v>
          </cell>
          <cell r="J381">
            <v>2.4431779253834498E-4</v>
          </cell>
          <cell r="K381">
            <v>2.5443390127311599E-2</v>
          </cell>
          <cell r="L381">
            <v>6.4951670582355904E-4</v>
          </cell>
          <cell r="M381">
            <v>6.3600659183177203E-3</v>
          </cell>
          <cell r="N381">
            <v>8.7467957436263899E-2</v>
          </cell>
          <cell r="O381">
            <v>1.53758832889694E-2</v>
          </cell>
          <cell r="P381">
            <v>0.68858855478065595</v>
          </cell>
        </row>
        <row r="382">
          <cell r="B382" t="str">
            <v>ESOL-PV</v>
          </cell>
          <cell r="C382" t="str">
            <v>VAR_cap</v>
          </cell>
          <cell r="D382" t="str">
            <v>-</v>
          </cell>
          <cell r="E382"/>
          <cell r="F382"/>
          <cell r="G382">
            <v>4.4924017759097101E-2</v>
          </cell>
          <cell r="H382">
            <v>6.8625635073230495E-2</v>
          </cell>
          <cell r="I382">
            <v>0.239164861179335</v>
          </cell>
          <cell r="J382">
            <v>0.239409178971873</v>
          </cell>
          <cell r="K382">
            <v>0.220371842594313</v>
          </cell>
          <cell r="L382">
            <v>0.19687645073177801</v>
          </cell>
          <cell r="M382">
            <v>8.4433891509945402E-2</v>
          </cell>
          <cell r="N382">
            <v>0.119920930187717</v>
          </cell>
          <cell r="O382">
            <v>0.10985342334937501</v>
          </cell>
          <cell r="P382">
            <v>0.79779246142420701</v>
          </cell>
        </row>
        <row r="383">
          <cell r="B383" t="str">
            <v>RHEM-SHSTG-CHPNGA</v>
          </cell>
          <cell r="C383" t="str">
            <v>VAR_fout</v>
          </cell>
          <cell r="D383" t="str">
            <v>RHEM_LTH_CHPNGA</v>
          </cell>
          <cell r="E383">
            <v>4.3412957316135557E-2</v>
          </cell>
          <cell r="F383">
            <v>3.0201658095855958E-4</v>
          </cell>
          <cell r="G383">
            <v>9.5254346035932285E-3</v>
          </cell>
          <cell r="H383">
            <v>4.785863101131619E-2</v>
          </cell>
          <cell r="I383">
            <v>7.2541681508292863E-2</v>
          </cell>
          <cell r="J383">
            <v>7.8167926430546625E-2</v>
          </cell>
          <cell r="K383">
            <v>7.8322120344915286E-2</v>
          </cell>
          <cell r="L383">
            <v>0.1347652795306015</v>
          </cell>
          <cell r="M383">
            <v>9.0276305985724559E-2</v>
          </cell>
          <cell r="N383">
            <v>0.16290727731586588</v>
          </cell>
          <cell r="O383">
            <v>0.11695886975462269</v>
          </cell>
          <cell r="P383">
            <v>0.2727464470138814</v>
          </cell>
        </row>
        <row r="384">
          <cell r="B384" t="str">
            <v>RHEM-SHSTG-CHPNGA</v>
          </cell>
          <cell r="C384" t="str">
            <v>VAR_fout</v>
          </cell>
          <cell r="D384" t="str">
            <v>AUX_REM-CHPNGA_OUT</v>
          </cell>
          <cell r="E384">
            <v>4.3412957316135675E-2</v>
          </cell>
          <cell r="F384">
            <v>3.0181537071141923E-4</v>
          </cell>
          <cell r="G384">
            <v>9.5155226008839799E-3</v>
          </cell>
          <cell r="H384">
            <v>4.785863101131619E-2</v>
          </cell>
          <cell r="I384">
            <v>7.2475068393960312E-2</v>
          </cell>
          <cell r="J384">
            <v>7.8167926430546861E-2</v>
          </cell>
          <cell r="K384">
            <v>7.8258183920144123E-2</v>
          </cell>
          <cell r="L384">
            <v>0.13476527953060158</v>
          </cell>
          <cell r="M384">
            <v>9.0276305985724697E-2</v>
          </cell>
          <cell r="N384">
            <v>0.16290727731586599</v>
          </cell>
          <cell r="O384">
            <v>0.11695886975462283</v>
          </cell>
          <cell r="P384">
            <v>0.27274644701388168</v>
          </cell>
        </row>
        <row r="385">
          <cell r="B385" t="str">
            <v>RHEM-SHSTG-CHPNGA</v>
          </cell>
          <cell r="C385" t="str">
            <v>VAR_fin</v>
          </cell>
          <cell r="D385" t="str">
            <v>AUX_REM-CHPNGA_IN</v>
          </cell>
          <cell r="E385">
            <v>5.7836484935923325E-2</v>
          </cell>
          <cell r="F385">
            <v>4.0089192531509289E-4</v>
          </cell>
          <cell r="G385">
            <v>1.2286969709770347E-2</v>
          </cell>
          <cell r="H385">
            <v>5.9817933243500758E-2</v>
          </cell>
          <cell r="I385">
            <v>8.792972288228873E-2</v>
          </cell>
          <cell r="J385">
            <v>9.1963996633994988E-2</v>
          </cell>
          <cell r="K385">
            <v>8.951017075363725E-2</v>
          </cell>
          <cell r="L385">
            <v>0.14974010579738459</v>
          </cell>
          <cell r="M385">
            <v>0.10031071431897941</v>
          </cell>
          <cell r="N385">
            <v>0.18100989854439684</v>
          </cell>
          <cell r="O385">
            <v>0.1299562771503823</v>
          </cell>
          <cell r="P385">
            <v>0.30305539785345675</v>
          </cell>
        </row>
        <row r="386">
          <cell r="B386" t="str">
            <v>RHEM-SHSTG-CHPNGA</v>
          </cell>
          <cell r="C386" t="str">
            <v>VAR_fin</v>
          </cell>
          <cell r="D386" t="str">
            <v>RHEM_LTH_CHPNGA</v>
          </cell>
          <cell r="E386">
            <v>5.7836484935923325E-2</v>
          </cell>
          <cell r="F386">
            <v>4.0089192531509289E-4</v>
          </cell>
          <cell r="G386">
            <v>1.2286969709770347E-2</v>
          </cell>
          <cell r="H386">
            <v>5.9817933243500758E-2</v>
          </cell>
          <cell r="I386">
            <v>8.792972288228873E-2</v>
          </cell>
          <cell r="J386">
            <v>9.1963996633994988E-2</v>
          </cell>
          <cell r="K386">
            <v>8.951017075363725E-2</v>
          </cell>
          <cell r="L386">
            <v>0.14974010579738459</v>
          </cell>
          <cell r="M386">
            <v>0.10031071431897941</v>
          </cell>
          <cell r="N386">
            <v>0.18100989854439684</v>
          </cell>
          <cell r="O386">
            <v>0.1299562771503823</v>
          </cell>
          <cell r="P386">
            <v>0.30305539785345675</v>
          </cell>
        </row>
        <row r="387">
          <cell r="B387" t="str">
            <v>RHEM-SHSTG-CHPNGA</v>
          </cell>
          <cell r="C387" t="str">
            <v>VAR_ncap</v>
          </cell>
          <cell r="D387" t="str">
            <v>-</v>
          </cell>
          <cell r="E387">
            <v>1.2221438522340399E-2</v>
          </cell>
          <cell r="F387">
            <v>1.5948668542370401E-4</v>
          </cell>
          <cell r="G387">
            <v>2.07295779833812E-4</v>
          </cell>
          <cell r="H387">
            <v>1.10620199582876E-2</v>
          </cell>
          <cell r="I387">
            <v>8.2981674313851901E-3</v>
          </cell>
          <cell r="J387">
            <v>1.6121763742031201E-2</v>
          </cell>
          <cell r="K387">
            <v>8.3239764312229296E-4</v>
          </cell>
          <cell r="L387">
            <v>1.3770144540905201E-2</v>
          </cell>
          <cell r="M387">
            <v>1.0989647818417299E-2</v>
          </cell>
          <cell r="N387">
            <v>4.9749339281260898E-3</v>
          </cell>
          <cell r="O387">
            <v>1.2880323754282601E-2</v>
          </cell>
          <cell r="P387">
            <v>3.1436945054664302E-2</v>
          </cell>
        </row>
        <row r="388">
          <cell r="B388" t="str">
            <v>RHEM-SHSTG-CHPNGA</v>
          </cell>
          <cell r="C388" t="str">
            <v>VAR_cap</v>
          </cell>
          <cell r="D388" t="str">
            <v>-</v>
          </cell>
          <cell r="E388">
            <v>1.2221438522340399E-2</v>
          </cell>
          <cell r="F388">
            <v>1.236093053086534E-2</v>
          </cell>
          <cell r="G388">
            <v>1.2508941702806853E-2</v>
          </cell>
          <cell r="H388">
            <v>2.3430586972989741E-2</v>
          </cell>
          <cell r="I388">
            <v>2.2598442599171965E-2</v>
          </cell>
          <cell r="J388">
            <v>3.331364350476098E-2</v>
          </cell>
          <cell r="K388">
            <v>2.5015893174729339E-2</v>
          </cell>
          <cell r="L388">
            <v>3.0574508851702219E-2</v>
          </cell>
          <cell r="M388">
            <v>2.7601030933632881E-2</v>
          </cell>
          <cell r="N388">
            <v>2.9510559085558188E-2</v>
          </cell>
          <cell r="O388">
            <v>2.7496339812705342E-2</v>
          </cell>
          <cell r="P388">
            <v>4.910681495628684E-2</v>
          </cell>
        </row>
        <row r="389">
          <cell r="B389" t="str">
            <v>RHNS-ESOLPV</v>
          </cell>
          <cell r="C389" t="str">
            <v>VAR_fout</v>
          </cell>
          <cell r="D389" t="str">
            <v>RHNS_SOL_ELC</v>
          </cell>
          <cell r="E389"/>
          <cell r="F389">
            <v>1.0387581065117725E-4</v>
          </cell>
          <cell r="G389">
            <v>8.2842954096928791E-3</v>
          </cell>
          <cell r="H389">
            <v>9.4539198265404419E-3</v>
          </cell>
          <cell r="I389">
            <v>9.9480844013866074E-3</v>
          </cell>
          <cell r="J389">
            <v>1.0457075983256597E-2</v>
          </cell>
          <cell r="K389">
            <v>1.0992122762337507E-2</v>
          </cell>
          <cell r="L389">
            <v>1.1557186075202518E-2</v>
          </cell>
          <cell r="M389">
            <v>1.2150657713058444E-2</v>
          </cell>
          <cell r="N389">
            <v>1.2782661035420865E-2</v>
          </cell>
          <cell r="O389">
            <v>1.3453239162543897E-2</v>
          </cell>
          <cell r="P389">
            <v>1.5232639123537232E-2</v>
          </cell>
        </row>
        <row r="390">
          <cell r="B390" t="str">
            <v>RHNS-ESOLPV</v>
          </cell>
          <cell r="C390" t="str">
            <v>VAR_fin</v>
          </cell>
          <cell r="D390" t="str">
            <v>SOL</v>
          </cell>
          <cell r="E390"/>
          <cell r="F390">
            <v>1.0387581065117725E-4</v>
          </cell>
          <cell r="G390">
            <v>8.2842954096928791E-3</v>
          </cell>
          <cell r="H390">
            <v>9.4539198265404419E-3</v>
          </cell>
          <cell r="I390">
            <v>9.9480844013866074E-3</v>
          </cell>
          <cell r="J390">
            <v>1.0457075983256597E-2</v>
          </cell>
          <cell r="K390">
            <v>1.0992122762337507E-2</v>
          </cell>
          <cell r="L390">
            <v>1.1557186075202518E-2</v>
          </cell>
          <cell r="M390">
            <v>1.2150657713058444E-2</v>
          </cell>
          <cell r="N390">
            <v>1.2782661035420865E-2</v>
          </cell>
          <cell r="O390">
            <v>1.3453239162543897E-2</v>
          </cell>
          <cell r="P390">
            <v>1.5232639123537232E-2</v>
          </cell>
        </row>
        <row r="391">
          <cell r="B391" t="str">
            <v>RHNS-ESOLPV</v>
          </cell>
          <cell r="C391" t="str">
            <v>VAR_fin</v>
          </cell>
          <cell r="D391" t="str">
            <v>SOLPVC</v>
          </cell>
          <cell r="E391"/>
          <cell r="F391">
            <v>1.0387581065117699E-4</v>
          </cell>
          <cell r="G391">
            <v>8.2842954096928809E-3</v>
          </cell>
          <cell r="H391">
            <v>9.4539198265404297E-3</v>
          </cell>
          <cell r="I391">
            <v>9.9480844013866195E-3</v>
          </cell>
          <cell r="J391">
            <v>1.0457075983256601E-2</v>
          </cell>
          <cell r="K391">
            <v>1.09921227623375E-2</v>
          </cell>
          <cell r="L391">
            <v>1.1557186075202499E-2</v>
          </cell>
          <cell r="M391">
            <v>1.2150657713058399E-2</v>
          </cell>
          <cell r="N391">
            <v>1.2782661035420801E-2</v>
          </cell>
          <cell r="O391">
            <v>1.3453239162543901E-2</v>
          </cell>
          <cell r="P391">
            <v>1.5232639123537201E-2</v>
          </cell>
        </row>
        <row r="392">
          <cell r="B392" t="str">
            <v>RHNS-ESOLPV</v>
          </cell>
          <cell r="C392" t="str">
            <v>VAR_ncap</v>
          </cell>
          <cell r="D392" t="str">
            <v>-</v>
          </cell>
          <cell r="E392"/>
          <cell r="F392">
            <v>3.5423227445595503E-5</v>
          </cell>
          <cell r="G392">
            <v>2.60890397843492E-3</v>
          </cell>
          <cell r="H392">
            <v>8.4450229129864705E-5</v>
          </cell>
          <cell r="I392">
            <v>1.4217694130646199E-4</v>
          </cell>
          <cell r="J392">
            <v>1.60482056867226E-4</v>
          </cell>
          <cell r="K392">
            <v>2.3480151106672498E-3</v>
          </cell>
          <cell r="L392">
            <v>6.8249058991240105E-4</v>
          </cell>
          <cell r="M392">
            <v>2.9151601957307099E-4</v>
          </cell>
          <cell r="N392">
            <v>3.6452571352136898E-4</v>
          </cell>
          <cell r="O392">
            <v>2.5418740944429499E-3</v>
          </cell>
          <cell r="P392">
            <v>1.1968694339814501E-3</v>
          </cell>
        </row>
        <row r="393">
          <cell r="B393" t="str">
            <v>RHNS-ESOLPV</v>
          </cell>
          <cell r="C393" t="str">
            <v>VAR_cap</v>
          </cell>
          <cell r="D393" t="str">
            <v>-</v>
          </cell>
          <cell r="E393"/>
          <cell r="F393">
            <v>3.5423227445595503E-5</v>
          </cell>
          <cell r="G393">
            <v>2.6443272058805198E-3</v>
          </cell>
          <cell r="H393">
            <v>2.7287774350103801E-3</v>
          </cell>
          <cell r="I393">
            <v>2.8709543763168399E-3</v>
          </cell>
          <cell r="J393">
            <v>3.0177896386298498E-3</v>
          </cell>
          <cell r="K393">
            <v>3.1704465494477802E-3</v>
          </cell>
          <cell r="L393">
            <v>3.3331646987533399E-3</v>
          </cell>
          <cell r="M393">
            <v>3.5043999408603402E-3</v>
          </cell>
          <cell r="N393">
            <v>3.6865474336740902E-3</v>
          </cell>
          <cell r="O393">
            <v>3.8804064174497899E-3</v>
          </cell>
          <cell r="P393">
            <v>4.39478526151885E-3</v>
          </cell>
        </row>
        <row r="394">
          <cell r="B394" t="str">
            <v>RHSA-WHSTG-CHP</v>
          </cell>
          <cell r="C394" t="str">
            <v>VAR_fout</v>
          </cell>
          <cell r="D394" t="str">
            <v>AUX_RHSA-CHP_OUT</v>
          </cell>
          <cell r="E394">
            <v>8.0775495290121828</v>
          </cell>
          <cell r="F394">
            <v>5.0757726555414003E-4</v>
          </cell>
          <cell r="G394">
            <v>1.2813745754597167E-2</v>
          </cell>
          <cell r="H394">
            <v>4.7345230879179523E-2</v>
          </cell>
          <cell r="I394">
            <v>0.19742917102664395</v>
          </cell>
          <cell r="J394">
            <v>0.16217372129542124</v>
          </cell>
          <cell r="K394">
            <v>0.12524847738405992</v>
          </cell>
          <cell r="L394">
            <v>0.21950772227552046</v>
          </cell>
          <cell r="M394">
            <v>0.12303514398486649</v>
          </cell>
          <cell r="N394">
            <v>0.38505145867616181</v>
          </cell>
          <cell r="O394">
            <v>0.18040218756027049</v>
          </cell>
          <cell r="P394">
            <v>1.6627228575200841</v>
          </cell>
        </row>
        <row r="395">
          <cell r="B395" t="str">
            <v>RHSA-WHSTG-CHP</v>
          </cell>
          <cell r="C395" t="str">
            <v>VAR_fout</v>
          </cell>
          <cell r="D395" t="str">
            <v>RHSA_LTH</v>
          </cell>
          <cell r="E395">
            <v>8.0775495290121651</v>
          </cell>
          <cell r="F395">
            <v>5.0791565039784155E-4</v>
          </cell>
          <cell r="G395">
            <v>1.2827093406424855E-2</v>
          </cell>
          <cell r="H395">
            <v>4.7345230879179523E-2</v>
          </cell>
          <cell r="I395">
            <v>0.19761063166177831</v>
          </cell>
          <cell r="J395">
            <v>0.16217372129542035</v>
          </cell>
          <cell r="K395">
            <v>0.12535080457146508</v>
          </cell>
          <cell r="L395">
            <v>0.21950772227552018</v>
          </cell>
          <cell r="M395">
            <v>0.12303514398486635</v>
          </cell>
          <cell r="N395">
            <v>0.38505145867616147</v>
          </cell>
          <cell r="O395">
            <v>0.18040218756027029</v>
          </cell>
          <cell r="P395">
            <v>1.6627228575200825</v>
          </cell>
        </row>
        <row r="396">
          <cell r="B396" t="str">
            <v>RHSA-WHSTG-CHP</v>
          </cell>
          <cell r="C396" t="str">
            <v>VAR_fin</v>
          </cell>
          <cell r="D396" t="str">
            <v>RHSA_LTH</v>
          </cell>
          <cell r="E396">
            <v>10.770002761146928</v>
          </cell>
          <cell r="F396">
            <v>6.8816668879837092E-4</v>
          </cell>
          <cell r="G396">
            <v>1.6527649045678525E-2</v>
          </cell>
          <cell r="H396">
            <v>5.9194680222716921E-2</v>
          </cell>
          <cell r="I396">
            <v>0.23951749212184448</v>
          </cell>
          <cell r="J396">
            <v>0.1907943847301076</v>
          </cell>
          <cell r="K396">
            <v>0.1432486696080961</v>
          </cell>
          <cell r="L396">
            <v>0.24391773778083931</v>
          </cell>
          <cell r="M396">
            <v>0.13671552026113909</v>
          </cell>
          <cell r="N396">
            <v>0.42785604659670684</v>
          </cell>
          <cell r="O396">
            <v>0.20046178813215901</v>
          </cell>
          <cell r="P396">
            <v>1.8474673699102184</v>
          </cell>
        </row>
        <row r="397">
          <cell r="B397" t="str">
            <v>RHSA-WHSTG-CHP</v>
          </cell>
          <cell r="C397" t="str">
            <v>VAR_fin</v>
          </cell>
          <cell r="D397" t="str">
            <v>AUX_RHSA-CHP_IN</v>
          </cell>
          <cell r="E397">
            <v>10.770002761146928</v>
          </cell>
          <cell r="F397">
            <v>6.8816668879837092E-4</v>
          </cell>
          <cell r="G397">
            <v>1.6527649045678525E-2</v>
          </cell>
          <cell r="H397">
            <v>5.9194680222716921E-2</v>
          </cell>
          <cell r="I397">
            <v>0.23951749212184448</v>
          </cell>
          <cell r="J397">
            <v>0.1907943847301076</v>
          </cell>
          <cell r="K397">
            <v>0.1432486696080961</v>
          </cell>
          <cell r="L397">
            <v>0.24391773778083931</v>
          </cell>
          <cell r="M397">
            <v>0.13671552026113909</v>
          </cell>
          <cell r="N397">
            <v>0.42785604659670684</v>
          </cell>
          <cell r="O397">
            <v>0.20046178813215901</v>
          </cell>
          <cell r="P397">
            <v>1.8474673699102184</v>
          </cell>
        </row>
        <row r="398">
          <cell r="B398" t="str">
            <v>RHSA-WHSTG-CHP</v>
          </cell>
          <cell r="C398" t="str">
            <v>VAR_ncap</v>
          </cell>
          <cell r="D398" t="str">
            <v>-</v>
          </cell>
          <cell r="E398">
            <v>0.51164177932181099</v>
          </cell>
          <cell r="F398">
            <v>7.2144440937338202E-5</v>
          </cell>
          <cell r="G398">
            <v>8.1385532439670201E-5</v>
          </cell>
          <cell r="H398">
            <v>7.9767074030632899E-5</v>
          </cell>
          <cell r="I398">
            <v>7.0660587439175193E-2</v>
          </cell>
          <cell r="J398">
            <v>9.5983622838694393E-3</v>
          </cell>
          <cell r="K398">
            <v>5.0733495929623199E-4</v>
          </cell>
          <cell r="L398">
            <v>2.2519145080309302E-2</v>
          </cell>
          <cell r="M398">
            <v>3.31274691088891E-3</v>
          </cell>
          <cell r="N398">
            <v>7.00279152318487E-3</v>
          </cell>
          <cell r="O398">
            <v>1.30792397435654E-2</v>
          </cell>
          <cell r="P398">
            <v>8.6358317142059299E-2</v>
          </cell>
        </row>
        <row r="399">
          <cell r="B399" t="str">
            <v>RHSA-WHSTG-CHP</v>
          </cell>
          <cell r="C399" t="str">
            <v>VAR_cap</v>
          </cell>
          <cell r="D399" t="str">
            <v>-</v>
          </cell>
          <cell r="E399">
            <v>0.51232177234994636</v>
          </cell>
          <cell r="F399">
            <v>3.1253796633894992E-2</v>
          </cell>
          <cell r="G399">
            <v>2.924299440253697E-2</v>
          </cell>
          <cell r="H399">
            <v>2.4306149460414206E-2</v>
          </cell>
          <cell r="I399">
            <v>7.6987758950812002E-2</v>
          </cell>
          <cell r="J399">
            <v>8.0271420480877112E-2</v>
          </cell>
          <cell r="K399">
            <v>3.0869056681294499E-2</v>
          </cell>
          <cell r="L399">
            <v>3.2465546216786968E-2</v>
          </cell>
          <cell r="M399">
            <v>2.7457722747829885E-2</v>
          </cell>
          <cell r="N399">
            <v>3.2644750801190156E-2</v>
          </cell>
          <cell r="O399">
            <v>2.6025199826104767E-2</v>
          </cell>
          <cell r="P399">
            <v>0.10624599620071885</v>
          </cell>
        </row>
        <row r="400">
          <cell r="B400" t="str">
            <v>G-INTC-SER</v>
          </cell>
          <cell r="C400" t="str">
            <v>VAR_fout</v>
          </cell>
          <cell r="D400" t="str">
            <v>ELC35</v>
          </cell>
          <cell r="E400">
            <v>53.558046565234349</v>
          </cell>
          <cell r="F400">
            <v>1.5020296723655584E-2</v>
          </cell>
          <cell r="G400">
            <v>1.999927518652516E-2</v>
          </cell>
          <cell r="H400">
            <v>7.4649026985703724E-3</v>
          </cell>
          <cell r="I400">
            <v>1.5183900263071542E-2</v>
          </cell>
          <cell r="J400">
            <v>1.4601164529259414E-2</v>
          </cell>
          <cell r="K400">
            <v>1.4464899868847286E-2</v>
          </cell>
          <cell r="L400">
            <v>3.5162437190116989E-2</v>
          </cell>
          <cell r="M400">
            <v>1.7564578116693833E-2</v>
          </cell>
          <cell r="N400">
            <v>3.4674268087884264E-2</v>
          </cell>
          <cell r="O400">
            <v>2.6551453568597418E-2</v>
          </cell>
          <cell r="P400">
            <v>5.9516694936401028E-2</v>
          </cell>
        </row>
        <row r="401">
          <cell r="B401" t="str">
            <v>G-INTC-SER</v>
          </cell>
          <cell r="C401" t="str">
            <v>VAR_fout</v>
          </cell>
          <cell r="D401" t="str">
            <v>SCOM_ELC</v>
          </cell>
          <cell r="E401">
            <v>60.879440273301952</v>
          </cell>
          <cell r="F401">
            <v>58.659371299613063</v>
          </cell>
          <cell r="G401">
            <v>63.489989481975073</v>
          </cell>
          <cell r="H401">
            <v>64.907969762223118</v>
          </cell>
          <cell r="I401">
            <v>64.099506654720855</v>
          </cell>
          <cell r="J401">
            <v>68.557364998505193</v>
          </cell>
          <cell r="K401">
            <v>65.59026886938986</v>
          </cell>
          <cell r="L401">
            <v>63.472824176660232</v>
          </cell>
          <cell r="M401">
            <v>64.794519380773082</v>
          </cell>
          <cell r="N401">
            <v>65.908281040565583</v>
          </cell>
          <cell r="O401">
            <v>68.567772857943737</v>
          </cell>
          <cell r="P401">
            <v>70.208375419369318</v>
          </cell>
        </row>
        <row r="402">
          <cell r="B402" t="str">
            <v>G-INTC-SER</v>
          </cell>
          <cell r="C402" t="str">
            <v>VAR_fin</v>
          </cell>
          <cell r="D402" t="str">
            <v>ELC5</v>
          </cell>
          <cell r="E402">
            <v>114.43748286445134</v>
          </cell>
          <cell r="F402">
            <v>58.674391596336726</v>
          </cell>
          <cell r="G402">
            <v>63.509988757161651</v>
          </cell>
          <cell r="H402">
            <v>64.915434664921662</v>
          </cell>
          <cell r="I402">
            <v>64.114690554983952</v>
          </cell>
          <cell r="J402">
            <v>68.571966163034389</v>
          </cell>
          <cell r="K402">
            <v>65.604733769258644</v>
          </cell>
          <cell r="L402">
            <v>63.50798661385037</v>
          </cell>
          <cell r="M402">
            <v>64.81208395888973</v>
          </cell>
          <cell r="N402">
            <v>65.942955308653509</v>
          </cell>
          <cell r="O402">
            <v>68.594324311512381</v>
          </cell>
          <cell r="P402">
            <v>70.267892114305667</v>
          </cell>
        </row>
        <row r="403">
          <cell r="B403" t="str">
            <v>G-INTC-SER</v>
          </cell>
          <cell r="C403" t="str">
            <v>VAR_ncap</v>
          </cell>
          <cell r="D403" t="str">
            <v>-</v>
          </cell>
          <cell r="E403">
            <v>1.45303029146437E-7</v>
          </cell>
          <cell r="F403">
            <v>1.5001151431305601E-7</v>
          </cell>
          <cell r="G403">
            <v>1.6935615527667E-7</v>
          </cell>
          <cell r="H403">
            <v>1.9123455994990099E-7</v>
          </cell>
          <cell r="I403">
            <v>2.6052824421209901E-7</v>
          </cell>
          <cell r="J403">
            <v>3.0182181038224902E-7</v>
          </cell>
          <cell r="K403">
            <v>4.0222044067046201E-7</v>
          </cell>
          <cell r="L403">
            <v>5.2678197869671502E-7</v>
          </cell>
          <cell r="M403">
            <v>6.4693326417296399E-7</v>
          </cell>
          <cell r="N403">
            <v>1.1783170189195601E-6</v>
          </cell>
          <cell r="O403">
            <v>2.1248157097622002E-6</v>
          </cell>
        </row>
        <row r="404">
          <cell r="B404" t="str">
            <v>G-INTC-SER</v>
          </cell>
          <cell r="C404" t="str">
            <v>VAR_cap</v>
          </cell>
          <cell r="D404" t="str">
            <v>-</v>
          </cell>
          <cell r="E404">
            <v>4.3683888589490198</v>
          </cell>
          <cell r="F404">
            <v>4.3683889061924353</v>
          </cell>
          <cell r="G404">
            <v>4.3683891542635633</v>
          </cell>
          <cell r="H404">
            <v>4.3683894288349352</v>
          </cell>
          <cell r="I404">
            <v>4.3683895775941366</v>
          </cell>
          <cell r="J404">
            <v>4.3683898916593424</v>
          </cell>
          <cell r="K404">
            <v>4.3683902708690523</v>
          </cell>
          <cell r="L404">
            <v>4.3683904794247734</v>
          </cell>
          <cell r="M404">
            <v>4.368391362142539</v>
          </cell>
          <cell r="N404">
            <v>4.3683919368998181</v>
          </cell>
          <cell r="O404">
            <v>4.3683938545324352</v>
          </cell>
          <cell r="P404">
            <v>4.3683949562727458</v>
          </cell>
        </row>
        <row r="405">
          <cell r="B405" t="str">
            <v>CHPWOD</v>
          </cell>
          <cell r="C405" t="str">
            <v>VAR_fout</v>
          </cell>
          <cell r="D405" t="str">
            <v>ELC35</v>
          </cell>
          <cell r="E405">
            <v>0.39691003136017999</v>
          </cell>
          <cell r="F405">
            <v>5.1146836470574775E-2</v>
          </cell>
          <cell r="G405">
            <v>0.53663563813497461</v>
          </cell>
          <cell r="H405">
            <v>1.0998318177462081</v>
          </cell>
          <cell r="I405">
            <v>1.3287093668115999</v>
          </cell>
          <cell r="J405">
            <v>1.5507455661317913</v>
          </cell>
          <cell r="K405">
            <v>1.4251092614083727</v>
          </cell>
          <cell r="L405">
            <v>1.8447207825956893</v>
          </cell>
          <cell r="M405">
            <v>1.8354167398450636</v>
          </cell>
          <cell r="N405">
            <v>1.939997212990046</v>
          </cell>
          <cell r="O405">
            <v>1.8177666999817703</v>
          </cell>
          <cell r="P405">
            <v>1.8124075318662267</v>
          </cell>
        </row>
        <row r="406">
          <cell r="B406" t="str">
            <v>CHPWOD</v>
          </cell>
          <cell r="C406" t="str">
            <v>VAR_fout</v>
          </cell>
          <cell r="D406" t="str">
            <v>LTH</v>
          </cell>
          <cell r="E406">
            <v>1.0379930553713865</v>
          </cell>
          <cell r="F406">
            <v>0.13375842600585611</v>
          </cell>
          <cell r="G406">
            <v>1.4034013293642851</v>
          </cell>
          <cell r="H406">
            <v>2.8762633813633238</v>
          </cell>
          <cell r="I406">
            <v>3.4748204539728444</v>
          </cell>
          <cell r="J406">
            <v>4.0554861331586372</v>
          </cell>
          <cell r="K406">
            <v>3.7269239868240445</v>
          </cell>
          <cell r="L406">
            <v>4.8242856318639804</v>
          </cell>
          <cell r="M406">
            <v>4.7999538412843004</v>
          </cell>
          <cell r="N406">
            <v>5.0734510982821686</v>
          </cell>
          <cell r="O406">
            <v>4.7537957264532276</v>
          </cell>
          <cell r="P406">
            <v>4.7397805118026017</v>
          </cell>
        </row>
        <row r="407">
          <cell r="B407" t="str">
            <v>CHPWOD</v>
          </cell>
          <cell r="C407" t="str">
            <v>VAR_fin</v>
          </cell>
          <cell r="D407" t="str">
            <v>EWOD</v>
          </cell>
          <cell r="E407">
            <v>1.6303217063198101</v>
          </cell>
          <cell r="F407">
            <v>0.20471416887779795</v>
          </cell>
          <cell r="G407">
            <v>2.0712198190498254</v>
          </cell>
          <cell r="H407">
            <v>4.0007200110597871</v>
          </cell>
          <cell r="I407">
            <v>4.573647877341779</v>
          </cell>
          <cell r="J407">
            <v>5.0659226506024062</v>
          </cell>
          <cell r="K407">
            <v>4.6564346365172593</v>
          </cell>
          <cell r="L407">
            <v>6.0292803149235512</v>
          </cell>
          <cell r="M407">
            <v>5.9974578564733712</v>
          </cell>
          <cell r="N407">
            <v>6.3526764103410231</v>
          </cell>
          <cell r="O407">
            <v>5.9495507673953929</v>
          </cell>
          <cell r="P407">
            <v>5.9310618481033712</v>
          </cell>
        </row>
        <row r="408">
          <cell r="B408" t="str">
            <v>CHPWOD</v>
          </cell>
          <cell r="C408" t="str">
            <v>VAR_ncap</v>
          </cell>
          <cell r="D408" t="str">
            <v>-</v>
          </cell>
          <cell r="E408"/>
          <cell r="F408">
            <v>5.86142932284442E-7</v>
          </cell>
          <cell r="G408">
            <v>1.0682471721616699E-2</v>
          </cell>
          <cell r="H408">
            <v>2.1508570508934399E-2</v>
          </cell>
          <cell r="I408">
            <v>9.8595178824447995E-3</v>
          </cell>
          <cell r="J408">
            <v>1.4274059338633099E-2</v>
          </cell>
          <cell r="K408">
            <v>1.24663247153357E-2</v>
          </cell>
          <cell r="L408">
            <v>3.2352259833013701E-2</v>
          </cell>
          <cell r="M408">
            <v>1.0268387336948299E-2</v>
          </cell>
          <cell r="N408">
            <v>3.3610875452980998E-2</v>
          </cell>
          <cell r="O408">
            <v>3.9535268599303498E-3</v>
          </cell>
          <cell r="P408">
            <v>2.5620558231281999E-2</v>
          </cell>
        </row>
        <row r="409">
          <cell r="B409" t="str">
            <v>CHPWOD</v>
          </cell>
          <cell r="C409" t="str">
            <v>VAR_cap</v>
          </cell>
          <cell r="D409" t="str">
            <v>-</v>
          </cell>
          <cell r="E409">
            <v>1.5066183633936199E-2</v>
          </cell>
          <cell r="F409">
            <v>9.3409152149181926E-3</v>
          </cell>
          <cell r="G409">
            <v>2.0021656672284303E-2</v>
          </cell>
          <cell r="H409">
            <v>4.1035695676627695E-2</v>
          </cell>
          <cell r="I409">
            <v>4.9583214818290373E-2</v>
          </cell>
          <cell r="J409">
            <v>5.7863718363915996E-2</v>
          </cell>
          <cell r="K409">
            <v>5.3176433106854583E-2</v>
          </cell>
          <cell r="L409">
            <v>6.8946597106979216E-2</v>
          </cell>
          <cell r="M409">
            <v>7.0455691965849512E-2</v>
          </cell>
          <cell r="N409">
            <v>8.8690707117647677E-2</v>
          </cell>
          <cell r="O409">
            <v>8.0178100774876165E-2</v>
          </cell>
          <cell r="P409">
            <v>7.3443743144648854E-2</v>
          </cell>
        </row>
        <row r="410">
          <cell r="B410" t="str">
            <v>D-EH2R</v>
          </cell>
          <cell r="C410" t="str">
            <v>VAR_fout</v>
          </cell>
          <cell r="D410" t="str">
            <v>EH2</v>
          </cell>
          <cell r="E410"/>
          <cell r="F410"/>
          <cell r="G410"/>
          <cell r="H410"/>
          <cell r="I410"/>
          <cell r="J410">
            <v>3.4994967322348686E-3</v>
          </cell>
          <cell r="K410">
            <v>3.1742897997182554E-3</v>
          </cell>
          <cell r="L410">
            <v>6.3959930277394184E-3</v>
          </cell>
          <cell r="M410">
            <v>4.4625439174611255E-3</v>
          </cell>
          <cell r="N410">
            <v>8.9295734790986146E-3</v>
          </cell>
          <cell r="O410">
            <v>1.2424145394954348E-2</v>
          </cell>
          <cell r="P410">
            <v>3.9034056027064432E-2</v>
          </cell>
        </row>
        <row r="411">
          <cell r="B411" t="str">
            <v>D-EH2R</v>
          </cell>
          <cell r="C411" t="str">
            <v>VAR_fin</v>
          </cell>
          <cell r="D411" t="str">
            <v>H2</v>
          </cell>
          <cell r="E411"/>
          <cell r="F411"/>
          <cell r="G411"/>
          <cell r="H411"/>
          <cell r="I411"/>
          <cell r="J411">
            <v>3.4994967322348686E-3</v>
          </cell>
          <cell r="K411">
            <v>3.1742897997182554E-3</v>
          </cell>
          <cell r="L411">
            <v>6.3959930277394184E-3</v>
          </cell>
          <cell r="M411">
            <v>4.4625439174611255E-3</v>
          </cell>
          <cell r="N411">
            <v>8.9295734790986146E-3</v>
          </cell>
          <cell r="O411">
            <v>1.2424145394954348E-2</v>
          </cell>
          <cell r="P411">
            <v>3.9034056027064432E-2</v>
          </cell>
        </row>
        <row r="412">
          <cell r="B412" t="str">
            <v>D-EH2R</v>
          </cell>
          <cell r="C412" t="str">
            <v>VAR_ncap</v>
          </cell>
          <cell r="D412" t="str">
            <v>-</v>
          </cell>
          <cell r="E412"/>
          <cell r="F412"/>
          <cell r="G412"/>
          <cell r="H412"/>
          <cell r="I412">
            <v>2.9066778497211601E-6</v>
          </cell>
          <cell r="J412">
            <v>8.9546459515606202E-4</v>
          </cell>
          <cell r="K412">
            <v>8.56471681584613E-4</v>
          </cell>
          <cell r="L412">
            <v>2.6881130317932701E-4</v>
          </cell>
          <cell r="M412">
            <v>3.8949209641008799E-4</v>
          </cell>
          <cell r="N412">
            <v>7.0275693439706105E-4</v>
          </cell>
          <cell r="O412">
            <v>1.0479086487296099E-3</v>
          </cell>
          <cell r="P412">
            <v>3.15257857785707E-3</v>
          </cell>
        </row>
        <row r="413">
          <cell r="B413" t="str">
            <v>D-EH2R</v>
          </cell>
          <cell r="C413" t="str">
            <v>VAR_cap</v>
          </cell>
          <cell r="D413" t="str">
            <v>-</v>
          </cell>
          <cell r="E413"/>
          <cell r="F413"/>
          <cell r="G413"/>
          <cell r="H413"/>
          <cell r="I413">
            <v>2.9066778497211601E-6</v>
          </cell>
          <cell r="J413">
            <v>8.9607498860386605E-4</v>
          </cell>
          <cell r="K413">
            <v>8.56471681584613E-4</v>
          </cell>
          <cell r="L413">
            <v>1.1252829847639399E-3</v>
          </cell>
          <cell r="M413">
            <v>6.0269295524756805E-4</v>
          </cell>
          <cell r="N413">
            <v>9.9845237146538096E-4</v>
          </cell>
          <cell r="O413">
            <v>1.1723823085350801E-3</v>
          </cell>
          <cell r="P413">
            <v>4.2004872265866897E-3</v>
          </cell>
        </row>
        <row r="414">
          <cell r="B414" t="str">
            <v>G-INTC1</v>
          </cell>
          <cell r="C414" t="str">
            <v>VAR_fout</v>
          </cell>
          <cell r="D414" t="str">
            <v>ELC13</v>
          </cell>
          <cell r="E414">
            <v>125.05267273890958</v>
          </cell>
          <cell r="F414">
            <v>139.81333880152019</v>
          </cell>
          <cell r="G414">
            <v>123.20816029896334</v>
          </cell>
          <cell r="H414">
            <v>106.88558755413273</v>
          </cell>
          <cell r="I414">
            <v>113.42657803627448</v>
          </cell>
          <cell r="J414">
            <v>115.72529882407918</v>
          </cell>
          <cell r="K414">
            <v>106.4829642321604</v>
          </cell>
          <cell r="L414">
            <v>102.19925092407797</v>
          </cell>
          <cell r="M414">
            <v>99.45630237768512</v>
          </cell>
          <cell r="N414">
            <v>104.77268708512965</v>
          </cell>
          <cell r="O414">
            <v>106.79879118334328</v>
          </cell>
          <cell r="P414">
            <v>111.25121349629539</v>
          </cell>
        </row>
        <row r="415">
          <cell r="B415" t="str">
            <v>G-INTC1</v>
          </cell>
          <cell r="C415" t="str">
            <v>VAR_fin</v>
          </cell>
          <cell r="D415" t="str">
            <v>ELC</v>
          </cell>
          <cell r="E415">
            <v>126.36960710949087</v>
          </cell>
          <cell r="F415">
            <v>143.43727746000155</v>
          </cell>
          <cell r="G415">
            <v>126.12730684235805</v>
          </cell>
          <cell r="H415">
            <v>109.02356534986903</v>
          </cell>
          <cell r="I415">
            <v>115.2798193941148</v>
          </cell>
          <cell r="J415">
            <v>117.19513871143958</v>
          </cell>
          <cell r="K415">
            <v>107.45083910966778</v>
          </cell>
          <cell r="L415">
            <v>102.76170652274429</v>
          </cell>
          <cell r="M415">
            <v>100.00366210477881</v>
          </cell>
          <cell r="N415">
            <v>105.34930564060343</v>
          </cell>
          <cell r="O415">
            <v>107.386560442792</v>
          </cell>
          <cell r="P415">
            <v>111.86348674999959</v>
          </cell>
        </row>
        <row r="416">
          <cell r="B416" t="str">
            <v>G-INTC1</v>
          </cell>
          <cell r="C416" t="str">
            <v>VAR_ncap</v>
          </cell>
          <cell r="D416" t="str">
            <v>-</v>
          </cell>
          <cell r="E416">
            <v>3.0189553138008699E-7</v>
          </cell>
          <cell r="F416">
            <v>2.8214432816166099E-7</v>
          </cell>
          <cell r="G416">
            <v>3.0635373820707599E-7</v>
          </cell>
          <cell r="H416">
            <v>3.6673940849843599E-7</v>
          </cell>
          <cell r="I416">
            <v>4.9688374802465795E-7</v>
          </cell>
          <cell r="J416">
            <v>6.4742463229222597E-7</v>
          </cell>
          <cell r="K416">
            <v>8.1057869296148903E-7</v>
          </cell>
          <cell r="L416">
            <v>1.2499641884867001E-6</v>
          </cell>
          <cell r="M416">
            <v>1.7442415504867999E-6</v>
          </cell>
          <cell r="N416">
            <v>6.1667208977228499E-6</v>
          </cell>
        </row>
        <row r="417">
          <cell r="B417" t="str">
            <v>G-INTC1</v>
          </cell>
          <cell r="C417" t="str">
            <v>VAR_cap</v>
          </cell>
          <cell r="D417" t="str">
            <v>-</v>
          </cell>
          <cell r="E417">
            <v>15.305609183965201</v>
          </cell>
          <cell r="F417">
            <v>15.305609183965201</v>
          </cell>
          <cell r="G417">
            <v>15.305609183965201</v>
          </cell>
          <cell r="H417">
            <v>15.305609465040483</v>
          </cell>
          <cell r="I417">
            <v>15.305610162676205</v>
          </cell>
          <cell r="J417">
            <v>15.305610441098207</v>
          </cell>
          <cell r="K417">
            <v>15.305610951327257</v>
          </cell>
          <cell r="L417">
            <v>15.305611585406588</v>
          </cell>
          <cell r="M417">
            <v>15.305612271436559</v>
          </cell>
          <cell r="N417">
            <v>15.305614065994014</v>
          </cell>
          <cell r="O417">
            <v>15.305615390191019</v>
          </cell>
          <cell r="P417">
            <v>15.305621556911918</v>
          </cell>
        </row>
        <row r="418">
          <cell r="B418" t="str">
            <v>EHYD-RUNS00</v>
          </cell>
          <cell r="C418" t="str">
            <v>VAR_fout</v>
          </cell>
          <cell r="D418" t="str">
            <v>ELC35</v>
          </cell>
          <cell r="E418">
            <v>12.240000082234836</v>
          </cell>
          <cell r="F418">
            <v>12.237089846977913</v>
          </cell>
          <cell r="G418">
            <v>12.23605047351643</v>
          </cell>
          <cell r="H418">
            <v>12.243545614617387</v>
          </cell>
          <cell r="I418">
            <v>12.251447814910327</v>
          </cell>
          <cell r="J418">
            <v>12.25944540665742</v>
          </cell>
          <cell r="K418">
            <v>12.26769463069329</v>
          </cell>
          <cell r="L418">
            <v>12.276146137707002</v>
          </cell>
          <cell r="M418">
            <v>12.275710273671782</v>
          </cell>
          <cell r="N418">
            <v>12.275923010988178</v>
          </cell>
          <cell r="O418">
            <v>12.275593674135735</v>
          </cell>
          <cell r="P418">
            <v>12.266747344279141</v>
          </cell>
        </row>
        <row r="419">
          <cell r="B419" t="str">
            <v>EHYD-RUNS00</v>
          </cell>
          <cell r="C419" t="str">
            <v>VAR_fin</v>
          </cell>
          <cell r="D419" t="str">
            <v>HYDR</v>
          </cell>
          <cell r="E419">
            <v>12.240000082234836</v>
          </cell>
          <cell r="F419">
            <v>12.237089846977913</v>
          </cell>
          <cell r="G419">
            <v>12.23605047351643</v>
          </cell>
          <cell r="H419">
            <v>12.243545614617387</v>
          </cell>
          <cell r="I419">
            <v>12.251447814910327</v>
          </cell>
          <cell r="J419">
            <v>12.25944540665742</v>
          </cell>
          <cell r="K419">
            <v>12.26769463069329</v>
          </cell>
          <cell r="L419">
            <v>12.276146137707002</v>
          </cell>
          <cell r="M419">
            <v>12.275710273671782</v>
          </cell>
          <cell r="N419">
            <v>12.275923010988178</v>
          </cell>
          <cell r="O419">
            <v>12.275593674135735</v>
          </cell>
          <cell r="P419">
            <v>12.266747344279141</v>
          </cell>
        </row>
        <row r="420">
          <cell r="B420" t="str">
            <v>EHYD-RUNS00</v>
          </cell>
          <cell r="C420" t="str">
            <v>VAR_cap</v>
          </cell>
          <cell r="D420" t="str">
            <v>-</v>
          </cell>
          <cell r="E420">
            <v>0.85785999999999896</v>
          </cell>
          <cell r="F420">
            <v>0.88297936593724102</v>
          </cell>
          <cell r="G420">
            <v>0.89707999999999899</v>
          </cell>
          <cell r="H420">
            <v>0.89707999999999899</v>
          </cell>
          <cell r="I420">
            <v>0.89707999999999899</v>
          </cell>
          <cell r="J420">
            <v>0.89707999999999899</v>
          </cell>
          <cell r="K420">
            <v>0.89707999999999899</v>
          </cell>
          <cell r="L420">
            <v>0.89707999999999899</v>
          </cell>
          <cell r="M420">
            <v>0.89707999999999899</v>
          </cell>
          <cell r="N420">
            <v>0.89707999999999899</v>
          </cell>
          <cell r="O420">
            <v>0.89707999999999899</v>
          </cell>
          <cell r="P420">
            <v>0.89707999999999899</v>
          </cell>
        </row>
        <row r="421">
          <cell r="B421" t="str">
            <v>RHNS-SHSTG-CHPWOD</v>
          </cell>
          <cell r="C421" t="str">
            <v>VAR_fout</v>
          </cell>
          <cell r="D421" t="str">
            <v>AUX_RNS-CHPWOD_OUT</v>
          </cell>
          <cell r="E421">
            <v>2.8898372055802919E-4</v>
          </cell>
          <cell r="F421">
            <v>2.9181544490416295E-4</v>
          </cell>
          <cell r="G421">
            <v>3.2097942139363731E-4</v>
          </cell>
          <cell r="H421">
            <v>4.0443959889818522E-3</v>
          </cell>
          <cell r="I421">
            <v>6.8355745743671637E-3</v>
          </cell>
          <cell r="J421">
            <v>7.215123104049862E-3</v>
          </cell>
          <cell r="K421">
            <v>9.8686060669131992E-3</v>
          </cell>
          <cell r="L421">
            <v>2.5188559752816895E-2</v>
          </cell>
          <cell r="M421">
            <v>1.2174745261068825E-2</v>
          </cell>
          <cell r="N421">
            <v>2.6095538622503585E-2</v>
          </cell>
          <cell r="O421">
            <v>2.157466000119072E-2</v>
          </cell>
          <cell r="P421">
            <v>5.5821698522024579E-2</v>
          </cell>
        </row>
        <row r="422">
          <cell r="B422" t="str">
            <v>RHNS-SHSTG-CHPWOD</v>
          </cell>
          <cell r="C422" t="str">
            <v>VAR_fout</v>
          </cell>
          <cell r="D422" t="str">
            <v>RHNS_LTH_CHPWOD</v>
          </cell>
          <cell r="E422">
            <v>2.8898372055802854E-4</v>
          </cell>
          <cell r="F422">
            <v>2.920099885340983E-4</v>
          </cell>
          <cell r="G422">
            <v>3.2131377495758838E-4</v>
          </cell>
          <cell r="H422">
            <v>4.0443959889818522E-3</v>
          </cell>
          <cell r="I422">
            <v>6.8418572715862368E-3</v>
          </cell>
          <cell r="J422">
            <v>7.2151231040498377E-3</v>
          </cell>
          <cell r="K422">
            <v>9.8766686535691466E-3</v>
          </cell>
          <cell r="L422">
            <v>2.5188559752816867E-2</v>
          </cell>
          <cell r="M422">
            <v>1.2174745261068815E-2</v>
          </cell>
          <cell r="N422">
            <v>2.6095538622503568E-2</v>
          </cell>
          <cell r="O422">
            <v>2.1574660001190699E-2</v>
          </cell>
          <cell r="P422">
            <v>5.5821698522024524E-2</v>
          </cell>
        </row>
        <row r="423">
          <cell r="B423" t="str">
            <v>RHNS-SHSTG-CHPWOD</v>
          </cell>
          <cell r="C423" t="str">
            <v>VAR_fin</v>
          </cell>
          <cell r="D423" t="str">
            <v>AUX_RNS-CHPWOD_IN</v>
          </cell>
          <cell r="E423">
            <v>2.2382208174860247E-4</v>
          </cell>
          <cell r="F423">
            <v>1.7148157404339034E-4</v>
          </cell>
          <cell r="G423">
            <v>2.5168427856441878E-4</v>
          </cell>
          <cell r="H423">
            <v>5.0502836526757112E-3</v>
          </cell>
          <cell r="I423">
            <v>8.2982274756526527E-3</v>
          </cell>
          <cell r="J423">
            <v>8.4864026994114061E-3</v>
          </cell>
          <cell r="K423">
            <v>1.1287538925733798E-2</v>
          </cell>
          <cell r="L423">
            <v>2.7997422907176637E-2</v>
          </cell>
          <cell r="M423">
            <v>1.3529348568589056E-2</v>
          </cell>
          <cell r="N423">
            <v>2.9004930028918231E-2</v>
          </cell>
          <cell r="O423">
            <v>2.3977199966400849E-2</v>
          </cell>
          <cell r="P423">
            <v>6.2031360019925236E-2</v>
          </cell>
        </row>
        <row r="424">
          <cell r="B424" t="str">
            <v>RHNS-SHSTG-CHPWOD</v>
          </cell>
          <cell r="C424" t="str">
            <v>VAR_fin</v>
          </cell>
          <cell r="D424" t="str">
            <v>RHNS_LTH_CHPWOD</v>
          </cell>
          <cell r="E424">
            <v>2.2382208174860247E-4</v>
          </cell>
          <cell r="F424">
            <v>1.7148157404339034E-4</v>
          </cell>
          <cell r="G424">
            <v>2.5168427856441878E-4</v>
          </cell>
          <cell r="H424">
            <v>5.0502836526757112E-3</v>
          </cell>
          <cell r="I424">
            <v>8.2982274756526527E-3</v>
          </cell>
          <cell r="J424">
            <v>8.4864026994114061E-3</v>
          </cell>
          <cell r="K424">
            <v>1.1287538925733798E-2</v>
          </cell>
          <cell r="L424">
            <v>2.7997422907176637E-2</v>
          </cell>
          <cell r="M424">
            <v>1.3529348568589056E-2</v>
          </cell>
          <cell r="N424">
            <v>2.9004930028918231E-2</v>
          </cell>
          <cell r="O424">
            <v>2.3977199966400849E-2</v>
          </cell>
          <cell r="P424">
            <v>6.2031360019925236E-2</v>
          </cell>
        </row>
        <row r="425">
          <cell r="B425" t="str">
            <v>RHNS-SHSTG-CHPWOD</v>
          </cell>
          <cell r="C425" t="str">
            <v>VAR_ncap</v>
          </cell>
          <cell r="D425" t="str">
            <v>-</v>
          </cell>
          <cell r="E425">
            <v>4.5279133009872297E-3</v>
          </cell>
          <cell r="F425">
            <v>1.1149371299849E-4</v>
          </cell>
          <cell r="G425">
            <v>1.9626173298781599E-4</v>
          </cell>
          <cell r="H425">
            <v>1.61280393639421E-4</v>
          </cell>
          <cell r="I425">
            <v>4.9833006383709797E-3</v>
          </cell>
          <cell r="J425">
            <v>2.1876165142513098E-3</v>
          </cell>
          <cell r="K425">
            <v>5.1016225272651201E-4</v>
          </cell>
          <cell r="L425">
            <v>8.0410999058591805E-3</v>
          </cell>
          <cell r="M425">
            <v>1.9403157820536201E-4</v>
          </cell>
          <cell r="N425">
            <v>6.3884324311454703E-3</v>
          </cell>
          <cell r="O425">
            <v>3.0839612207023801E-3</v>
          </cell>
          <cell r="P425">
            <v>1.4971758599265E-2</v>
          </cell>
        </row>
        <row r="426">
          <cell r="B426" t="str">
            <v>RHNS-SHSTG-CHPWOD</v>
          </cell>
          <cell r="C426" t="str">
            <v>VAR_cap</v>
          </cell>
          <cell r="D426" t="str">
            <v>-</v>
          </cell>
          <cell r="E426">
            <v>4.5279133009872297E-3</v>
          </cell>
          <cell r="F426">
            <v>4.627063217165453E-3</v>
          </cell>
          <cell r="G426">
            <v>4.7898582760769722E-3</v>
          </cell>
          <cell r="H426">
            <v>4.8880620165281056E-3</v>
          </cell>
          <cell r="I426">
            <v>6.43978063632913E-3</v>
          </cell>
          <cell r="J426">
            <v>7.2557901568963022E-3</v>
          </cell>
          <cell r="K426">
            <v>7.6031316058856463E-3</v>
          </cell>
          <cell r="L426">
            <v>1.0655628501964028E-2</v>
          </cell>
          <cell r="M426">
            <v>8.7713042295667221E-3</v>
          </cell>
          <cell r="N426">
            <v>1.4503047237180074E-2</v>
          </cell>
          <cell r="O426">
            <v>1.0848491669047146E-2</v>
          </cell>
          <cell r="P426">
            <v>2.4320619964865613E-2</v>
          </cell>
        </row>
        <row r="427">
          <cell r="B427" t="str">
            <v>HPLOIL</v>
          </cell>
          <cell r="C427" t="str">
            <v>VAR_fout</v>
          </cell>
          <cell r="D427" t="str">
            <v>LTH</v>
          </cell>
          <cell r="E427">
            <v>0.18408705847195425</v>
          </cell>
          <cell r="F427">
            <v>0.18578066466700169</v>
          </cell>
          <cell r="G427">
            <v>5.2650570150558802E-3</v>
          </cell>
          <cell r="H427">
            <v>5.7278155269167332E-3</v>
          </cell>
          <cell r="I427">
            <v>4.6723527085008572E-3</v>
          </cell>
          <cell r="J427">
            <v>4.4287587968961165E-3</v>
          </cell>
          <cell r="K427">
            <v>4.1003429280828544E-3</v>
          </cell>
          <cell r="L427">
            <v>1.7964191835115469E-3</v>
          </cell>
          <cell r="M427">
            <v>3.4183718514023344E-3</v>
          </cell>
          <cell r="N427">
            <v>1.7735486859665527E-3</v>
          </cell>
          <cell r="O427">
            <v>2.8631274252318051E-3</v>
          </cell>
          <cell r="P427">
            <v>1.545012278733506E-3</v>
          </cell>
        </row>
        <row r="428">
          <cell r="B428" t="str">
            <v>HPLOIL</v>
          </cell>
          <cell r="C428" t="str">
            <v>VAR_fout</v>
          </cell>
          <cell r="D428" t="str">
            <v>CO2_E</v>
          </cell>
          <cell r="E428">
            <v>15.8782101257001</v>
          </cell>
          <cell r="F428">
            <v>16.024290112301902</v>
          </cell>
          <cell r="G428">
            <v>0.454131226294678</v>
          </cell>
          <cell r="H428">
            <v>0.49404591095406902</v>
          </cell>
          <cell r="I428">
            <v>0.40300822177710699</v>
          </cell>
          <cell r="J428">
            <v>0.381997318860264</v>
          </cell>
          <cell r="K428">
            <v>0.35367019898059199</v>
          </cell>
          <cell r="L428">
            <v>0.15494799855243799</v>
          </cell>
          <cell r="M428">
            <v>0.29484759545231098</v>
          </cell>
          <cell r="N428">
            <v>0.152975331007457</v>
          </cell>
          <cell r="O428">
            <v>0.24695564833207101</v>
          </cell>
          <cell r="P428">
            <v>0.13326319520855801</v>
          </cell>
        </row>
        <row r="429">
          <cell r="B429" t="str">
            <v>HPLOIL</v>
          </cell>
          <cell r="C429" t="str">
            <v>VAR_fin</v>
          </cell>
          <cell r="D429" t="str">
            <v>ELFO</v>
          </cell>
          <cell r="E429">
            <v>0.21544382802849535</v>
          </cell>
          <cell r="F429">
            <v>0.21742591739894068</v>
          </cell>
          <cell r="G429">
            <v>6.161889094907432E-3</v>
          </cell>
          <cell r="H429">
            <v>6.7034723331623938E-3</v>
          </cell>
          <cell r="I429">
            <v>5.4682255329322514E-3</v>
          </cell>
          <cell r="J429">
            <v>5.1831386548204144E-3</v>
          </cell>
          <cell r="K429">
            <v>4.7987815329795409E-3</v>
          </cell>
          <cell r="L429">
            <v>2.1024151771022802E-3</v>
          </cell>
          <cell r="M429">
            <v>4.0006457998956737E-3</v>
          </cell>
          <cell r="N429">
            <v>2.0756489960306167E-3</v>
          </cell>
          <cell r="O429">
            <v>3.3508229081692076E-3</v>
          </cell>
          <cell r="P429">
            <v>1.8081844668732467E-3</v>
          </cell>
        </row>
        <row r="430">
          <cell r="B430" t="str">
            <v>HPLOIL</v>
          </cell>
          <cell r="C430" t="str">
            <v>VAR_ncap</v>
          </cell>
          <cell r="D430" t="str">
            <v>-</v>
          </cell>
          <cell r="E430">
            <v>7.5010032835402801E-5</v>
          </cell>
          <cell r="F430">
            <v>4.5877189956393403E-5</v>
          </cell>
          <cell r="G430">
            <v>4.8453304820694102E-5</v>
          </cell>
          <cell r="H430">
            <v>5.0991762755385098E-5</v>
          </cell>
          <cell r="I430">
            <v>1.6935339944887701E-3</v>
          </cell>
          <cell r="J430">
            <v>1.3294713293214499E-4</v>
          </cell>
          <cell r="K430">
            <v>1.89833565904302E-4</v>
          </cell>
          <cell r="L430">
            <v>8.7684054642422004E-4</v>
          </cell>
          <cell r="M430">
            <v>3.9372465772337303E-4</v>
          </cell>
          <cell r="N430">
            <v>1.51467543882468E-3</v>
          </cell>
          <cell r="O430">
            <v>3.2116679527756099E-4</v>
          </cell>
          <cell r="P430">
            <v>3.5067365604302E-3</v>
          </cell>
        </row>
        <row r="431">
          <cell r="B431" t="str">
            <v>HPLOIL</v>
          </cell>
          <cell r="C431" t="str">
            <v>VAR_cap</v>
          </cell>
          <cell r="D431" t="str">
            <v>-</v>
          </cell>
          <cell r="E431">
            <v>3.0628374641108951E-2</v>
          </cell>
          <cell r="F431">
            <v>2.4645388873947197E-2</v>
          </cell>
          <cell r="G431">
            <v>8.0027138552113894E-3</v>
          </cell>
          <cell r="H431">
            <v>3.5062454007214749E-3</v>
          </cell>
          <cell r="I431">
            <v>1.839611347059019E-3</v>
          </cell>
          <cell r="J431">
            <v>1.9114246604889575E-3</v>
          </cell>
          <cell r="K431">
            <v>2.022794722728356E-3</v>
          </cell>
          <cell r="L431">
            <v>2.8076011645131321E-3</v>
          </cell>
          <cell r="M431">
            <v>2.0097297254582213E-3</v>
          </cell>
          <cell r="N431">
            <v>2.9061881690034689E-3</v>
          </cell>
          <cell r="O431">
            <v>3.0347759893730106E-3</v>
          </cell>
          <cell r="P431">
            <v>5.5951529444244067E-3</v>
          </cell>
        </row>
        <row r="432">
          <cell r="B432" t="str">
            <v>V2G</v>
          </cell>
          <cell r="C432" t="str">
            <v>VAR_fout</v>
          </cell>
          <cell r="D432" t="str">
            <v>ELC35</v>
          </cell>
          <cell r="E432"/>
          <cell r="F432"/>
          <cell r="H432">
            <v>1.2198340961287029</v>
          </cell>
          <cell r="I432">
            <v>1.1223348728387377</v>
          </cell>
          <cell r="J432">
            <v>1.0795318692807869</v>
          </cell>
          <cell r="K432">
            <v>0.62786459178440379</v>
          </cell>
          <cell r="L432">
            <v>1.4281823450181659</v>
          </cell>
          <cell r="M432">
            <v>2.3052942152697691</v>
          </cell>
          <cell r="N432">
            <v>2.6901946141287869</v>
          </cell>
          <cell r="O432">
            <v>2.5366885760617839</v>
          </cell>
          <cell r="P432">
            <v>3.0971330642677781</v>
          </cell>
        </row>
        <row r="433">
          <cell r="B433" t="str">
            <v>V2G</v>
          </cell>
          <cell r="C433" t="str">
            <v>VAR_fin</v>
          </cell>
          <cell r="D433" t="str">
            <v>T-ELC-Bus_c_BatSTGout_S1</v>
          </cell>
          <cell r="E433"/>
          <cell r="F433"/>
          <cell r="H433">
            <v>5.0114625455615017E-3</v>
          </cell>
          <cell r="I433">
            <v>1.397550194855356E-2</v>
          </cell>
          <cell r="J433">
            <v>6.5206850325838809E-3</v>
          </cell>
          <cell r="K433">
            <v>7.1179596585680882E-3</v>
          </cell>
          <cell r="L433">
            <v>6.4728488632888543E-3</v>
          </cell>
          <cell r="M433">
            <v>5.9867913042801783E-3</v>
          </cell>
          <cell r="N433">
            <v>8.1918119046008857E-3</v>
          </cell>
          <cell r="O433">
            <v>6.9518708603281609E-3</v>
          </cell>
          <cell r="P433">
            <v>1.1736288695031509E-2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T-ELC-Bus_c_BatSTGout_S2</v>
          </cell>
          <cell r="E434"/>
          <cell r="F434"/>
          <cell r="H434">
            <v>4.1083311978631588E-3</v>
          </cell>
          <cell r="I434">
            <v>5.9763519424876378E-3</v>
          </cell>
          <cell r="J434">
            <v>4.9227681964223698E-3</v>
          </cell>
          <cell r="K434">
            <v>5.3779162052410732E-3</v>
          </cell>
          <cell r="L434">
            <v>6.8867379153685609E-3</v>
          </cell>
          <cell r="M434">
            <v>6.0720879348634986E-3</v>
          </cell>
          <cell r="N434">
            <v>8.080890440151596E-3</v>
          </cell>
          <cell r="O434">
            <v>7.0387896024530876E-3</v>
          </cell>
          <cell r="P434">
            <v>1.1238431495042042E-2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T-ELC-Bus_c_BatSTGout_S3</v>
          </cell>
          <cell r="E435"/>
          <cell r="F435"/>
          <cell r="H435">
            <v>1.1361428532900733E-3</v>
          </cell>
          <cell r="I435">
            <v>8.4183116149558277E-4</v>
          </cell>
          <cell r="J435">
            <v>8.5681041886061108E-4</v>
          </cell>
          <cell r="K435">
            <v>1.7332559934467786E-3</v>
          </cell>
          <cell r="L435">
            <v>2.6056495589465382E-3</v>
          </cell>
          <cell r="M435">
            <v>2.6153832385127983E-3</v>
          </cell>
          <cell r="N435">
            <v>3.3163720036228873E-3</v>
          </cell>
          <cell r="O435">
            <v>3.689868705144924E-3</v>
          </cell>
          <cell r="P435">
            <v>6.4281147659855011E-3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T-ELC-Bus_c_BatSTGout_S4</v>
          </cell>
          <cell r="E436"/>
          <cell r="F436"/>
          <cell r="G436"/>
          <cell r="H436">
            <v>8.8623418505327095E-4</v>
          </cell>
          <cell r="I436">
            <v>8.0109492643226708E-4</v>
          </cell>
          <cell r="J436">
            <v>1.2719158473653411E-3</v>
          </cell>
          <cell r="K436">
            <v>1.3406362515552546E-3</v>
          </cell>
          <cell r="L436">
            <v>2.2901343252597186E-3</v>
          </cell>
          <cell r="M436">
            <v>2.2140032728143917E-3</v>
          </cell>
          <cell r="N436">
            <v>2.3561282658996628E-3</v>
          </cell>
          <cell r="O436">
            <v>2.9692557927309964E-3</v>
          </cell>
          <cell r="P436">
            <v>4.1817652145778404E-3</v>
          </cell>
        </row>
        <row r="437">
          <cell r="B437" t="str">
            <v>V2G</v>
          </cell>
          <cell r="C437" t="str">
            <v>VAR_fin</v>
          </cell>
          <cell r="D437" t="str">
            <v>T-ELC-car-BatSTGOut_S1</v>
          </cell>
          <cell r="E437"/>
          <cell r="F437"/>
          <cell r="G437"/>
          <cell r="H437">
            <v>9.2330388517615158E-2</v>
          </cell>
          <cell r="I437">
            <v>9.2375035981224943E-2</v>
          </cell>
          <cell r="J437">
            <v>0.22623057619534909</v>
          </cell>
          <cell r="K437">
            <v>0.13761550181655391</v>
          </cell>
          <cell r="L437">
            <v>0.32214232921008146</v>
          </cell>
          <cell r="M437">
            <v>0.50394987736725294</v>
          </cell>
          <cell r="N437">
            <v>0.59729367189870219</v>
          </cell>
          <cell r="O437">
            <v>0.65326340848315945</v>
          </cell>
          <cell r="P437">
            <v>0.83120371290837891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T-ELC-car-BatSTGOut_S2</v>
          </cell>
          <cell r="E438"/>
          <cell r="F438"/>
          <cell r="G438"/>
          <cell r="H438">
            <v>0.17197680575495375</v>
          </cell>
          <cell r="I438">
            <v>0.1115938192444407</v>
          </cell>
          <cell r="J438">
            <v>0.10249347382789704</v>
          </cell>
          <cell r="K438">
            <v>5.5339170240257543E-2</v>
          </cell>
          <cell r="L438">
            <v>0.10239487687282729</v>
          </cell>
          <cell r="M438">
            <v>0.16724546722183092</v>
          </cell>
          <cell r="N438">
            <v>0.20451015937231412</v>
          </cell>
          <cell r="O438">
            <v>0.19704255355614694</v>
          </cell>
          <cell r="P438">
            <v>0.2999280999976216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T-ELC-car-BatSTGOut_S3</v>
          </cell>
          <cell r="E439"/>
          <cell r="F439"/>
          <cell r="G439"/>
          <cell r="H439">
            <v>0.19449034838248055</v>
          </cell>
          <cell r="I439">
            <v>0.1083202630863731</v>
          </cell>
          <cell r="J439">
            <v>0.10108594220604013</v>
          </cell>
          <cell r="K439">
            <v>5.803872253994944E-2</v>
          </cell>
          <cell r="L439">
            <v>0.11033392304406429</v>
          </cell>
          <cell r="M439">
            <v>0.17646076538146077</v>
          </cell>
          <cell r="N439">
            <v>0.21172960943039973</v>
          </cell>
          <cell r="O439">
            <v>0.1955327656617124</v>
          </cell>
          <cell r="P439">
            <v>0.30147670795162179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T-ELC-car-BatSTGOut_S4</v>
          </cell>
          <cell r="E440"/>
          <cell r="F440"/>
          <cell r="G440"/>
          <cell r="H440">
            <v>0.29035426441995466</v>
          </cell>
          <cell r="I440">
            <v>0.202487250979141</v>
          </cell>
          <cell r="J440">
            <v>0.17203239361388675</v>
          </cell>
          <cell r="K440">
            <v>8.3582090360000416E-2</v>
          </cell>
          <cell r="L440">
            <v>0.16227798251490522</v>
          </cell>
          <cell r="M440">
            <v>0.27889572445210264</v>
          </cell>
          <cell r="N440">
            <v>0.35576563254349913</v>
          </cell>
          <cell r="O440">
            <v>0.31338307968786538</v>
          </cell>
          <cell r="P440">
            <v>0.50484881098479661</v>
          </cell>
        </row>
        <row r="441">
          <cell r="B441" t="str">
            <v>V2G</v>
          </cell>
          <cell r="C441" t="str">
            <v>VAR_fin</v>
          </cell>
          <cell r="D441" t="str">
            <v>T-ELC-car-PlgSTGOut_S1</v>
          </cell>
          <cell r="E441"/>
          <cell r="F441"/>
          <cell r="G441"/>
          <cell r="H441">
            <v>1.4593942756637613E-3</v>
          </cell>
          <cell r="I441">
            <v>4.0219921448172219E-3</v>
          </cell>
          <cell r="J441">
            <v>6.1566796242358253E-3</v>
          </cell>
          <cell r="K441">
            <v>8.5491386705454902E-3</v>
          </cell>
          <cell r="L441">
            <v>1.7672099151559307E-2</v>
          </cell>
          <cell r="M441">
            <v>1.9587928236995397E-2</v>
          </cell>
          <cell r="N441">
            <v>2.3509907426954611E-2</v>
          </cell>
          <cell r="O441">
            <v>2.3513127132668232E-2</v>
          </cell>
          <cell r="P441">
            <v>3.1548264736972642E-2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T-ELC-car-PlgSTGOut_S2</v>
          </cell>
          <cell r="E442"/>
          <cell r="F442"/>
          <cell r="G442"/>
          <cell r="H442">
            <v>7.882131469081939E-4</v>
          </cell>
          <cell r="I442">
            <v>1.7477823184585471E-3</v>
          </cell>
          <cell r="J442">
            <v>3.0123694123239189E-3</v>
          </cell>
          <cell r="K442">
            <v>4.7666848446006171E-3</v>
          </cell>
          <cell r="L442">
            <v>1.0383982205514756E-2</v>
          </cell>
          <cell r="M442">
            <v>1.6695426635406196E-2</v>
          </cell>
          <cell r="N442">
            <v>1.1783946471163513E-2</v>
          </cell>
          <cell r="O442">
            <v>1.0324622467203594E-2</v>
          </cell>
          <cell r="P442">
            <v>1.5688729101458389E-2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T-ELC-car-PlgSTGOut_S3</v>
          </cell>
          <cell r="E443"/>
          <cell r="F443"/>
          <cell r="G443"/>
          <cell r="H443">
            <v>0.40088967257015284</v>
          </cell>
          <cell r="I443">
            <v>0.21664112358784482</v>
          </cell>
          <cell r="J443">
            <v>5.1206620414468586E-2</v>
          </cell>
          <cell r="K443">
            <v>5.7203029259057354E-2</v>
          </cell>
          <cell r="L443">
            <v>0.1685303901928385</v>
          </cell>
          <cell r="M443">
            <v>0.48837372184264566</v>
          </cell>
          <cell r="N443">
            <v>0.53467270832060454</v>
          </cell>
          <cell r="O443">
            <v>0.57316400344432317</v>
          </cell>
          <cell r="P443">
            <v>0.10711441151309778</v>
          </cell>
        </row>
        <row r="444">
          <cell r="B444" t="str">
            <v>V2G</v>
          </cell>
          <cell r="C444" t="str">
            <v>VAR_fin</v>
          </cell>
          <cell r="D444" t="str">
            <v>T-ELC-TWSTGout_S1</v>
          </cell>
          <cell r="E444"/>
          <cell r="F444"/>
          <cell r="G444"/>
          <cell r="H444">
            <v>9.6972923033103835E-3</v>
          </cell>
          <cell r="I444">
            <v>1.5004767261753727E-2</v>
          </cell>
          <cell r="J444">
            <v>1.3895891785637458E-2</v>
          </cell>
          <cell r="K444">
            <v>1.4768287212789081E-2</v>
          </cell>
          <cell r="L444">
            <v>2.9957862982448531E-2</v>
          </cell>
          <cell r="M444">
            <v>2.1916297543379096E-2</v>
          </cell>
          <cell r="N444">
            <v>3.8485630076850241E-2</v>
          </cell>
          <cell r="O444">
            <v>2.8758250170792688E-2</v>
          </cell>
          <cell r="P444">
            <v>6.3045584566528257E-2</v>
          </cell>
        </row>
        <row r="445">
          <cell r="B445" t="str">
            <v>V2G</v>
          </cell>
          <cell r="C445" t="str">
            <v>VAR_fin</v>
          </cell>
          <cell r="D445" t="str">
            <v>T-ELC-car-PlgSTGOut_S4</v>
          </cell>
          <cell r="E445"/>
          <cell r="F445"/>
          <cell r="G445"/>
          <cell r="H445">
            <v>7.1769329431731286E-4</v>
          </cell>
          <cell r="I445">
            <v>0.26170282887697105</v>
          </cell>
          <cell r="J445">
            <v>0.30046695676576385</v>
          </cell>
          <cell r="K445">
            <v>0.10698627107966761</v>
          </cell>
          <cell r="L445">
            <v>0.31987993523908725</v>
          </cell>
          <cell r="M445">
            <v>0.4823342200709963</v>
          </cell>
          <cell r="N445">
            <v>0.48906066680392268</v>
          </cell>
          <cell r="O445">
            <v>0.33720919943849359</v>
          </cell>
          <cell r="P445">
            <v>0.55921422947312882</v>
          </cell>
        </row>
        <row r="446">
          <cell r="B446" t="str">
            <v>V2G</v>
          </cell>
          <cell r="C446" t="str">
            <v>VAR_fin</v>
          </cell>
          <cell r="D446" t="str">
            <v>T-ELC-TWSTGout_S2</v>
          </cell>
          <cell r="E446"/>
          <cell r="F446"/>
          <cell r="G446"/>
          <cell r="H446">
            <v>1.1212028671310149E-2</v>
          </cell>
          <cell r="I446">
            <v>1.7905983661985536E-2</v>
          </cell>
          <cell r="J446">
            <v>1.7364093778181839E-2</v>
          </cell>
          <cell r="K446">
            <v>1.6279122900881873E-2</v>
          </cell>
          <cell r="L446">
            <v>3.2515343239785263E-2</v>
          </cell>
          <cell r="M446">
            <v>2.8025421794083592E-2</v>
          </cell>
          <cell r="N446">
            <v>4.5092040348924063E-2</v>
          </cell>
          <cell r="O446">
            <v>3.4848306599436205E-2</v>
          </cell>
          <cell r="P446">
            <v>7.0405261988408005E-2</v>
          </cell>
        </row>
        <row r="447">
          <cell r="B447" t="str">
            <v>V2G</v>
          </cell>
          <cell r="C447" t="str">
            <v>VAR_fin</v>
          </cell>
          <cell r="D447" t="str">
            <v>T-ELC-TWSTGout_S3</v>
          </cell>
          <cell r="H447">
            <v>1.3039109328654581E-2</v>
          </cell>
          <cell r="I447">
            <v>2.9285945224246379E-2</v>
          </cell>
          <cell r="J447">
            <v>2.8605671213484125E-2</v>
          </cell>
          <cell r="K447">
            <v>2.478770394657356E-2</v>
          </cell>
          <cell r="L447">
            <v>5.2023775142109797E-2</v>
          </cell>
          <cell r="M447">
            <v>4.0695007503874683E-2</v>
          </cell>
          <cell r="N447">
            <v>5.7294454027602977E-2</v>
          </cell>
          <cell r="O447">
            <v>5.6477724309669616E-2</v>
          </cell>
          <cell r="P447">
            <v>9.9966912512117659E-2</v>
          </cell>
        </row>
        <row r="448">
          <cell r="B448" t="str">
            <v>V2G</v>
          </cell>
          <cell r="C448" t="str">
            <v>VAR_fin</v>
          </cell>
          <cell r="D448" t="str">
            <v>T-ELC-TWSTGout_S4</v>
          </cell>
          <cell r="H448">
            <v>1.505116731775568E-2</v>
          </cell>
          <cell r="I448">
            <v>3.0043017284487186E-2</v>
          </cell>
          <cell r="J448">
            <v>3.4013527234845492E-2</v>
          </cell>
          <cell r="K448">
            <v>3.4228658633263076E-2</v>
          </cell>
          <cell r="L448">
            <v>6.1734034562057429E-2</v>
          </cell>
          <cell r="M448">
            <v>5.0434218804840232E-2</v>
          </cell>
          <cell r="N448">
            <v>7.6183267466680679E-2</v>
          </cell>
          <cell r="O448">
            <v>7.1841007021142711E-2</v>
          </cell>
          <cell r="P448">
            <v>0.13044051624027084</v>
          </cell>
        </row>
        <row r="449">
          <cell r="B449" t="str">
            <v>V2G</v>
          </cell>
          <cell r="C449" t="str">
            <v>VAR_fin</v>
          </cell>
          <cell r="D449" t="str">
            <v>T-ELC-Bus_u_BatSTGout_S1</v>
          </cell>
          <cell r="H449">
            <v>5.88974471471115E-4</v>
          </cell>
          <cell r="I449">
            <v>1.0771220223567838E-3</v>
          </cell>
          <cell r="J449">
            <v>9.6779032004581543E-4</v>
          </cell>
          <cell r="K449">
            <v>1.3222355797104408E-3</v>
          </cell>
          <cell r="L449">
            <v>2.8493353500299704E-3</v>
          </cell>
          <cell r="M449">
            <v>2.141226774216918E-3</v>
          </cell>
          <cell r="N449">
            <v>3.8162519283164655E-3</v>
          </cell>
          <cell r="O449">
            <v>3.0786724976622245E-3</v>
          </cell>
          <cell r="P449">
            <v>7.4202761672868163E-3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T-ELC-Bus_u_BatSTGout_S2</v>
          </cell>
          <cell r="H450">
            <v>5.2289083535437956E-4</v>
          </cell>
          <cell r="I450">
            <v>9.1903000818891606E-4</v>
          </cell>
          <cell r="J450">
            <v>9.1184820751489864E-4</v>
          </cell>
          <cell r="K450">
            <v>1.1978201243702928E-3</v>
          </cell>
          <cell r="L450">
            <v>2.6840144648048727E-3</v>
          </cell>
          <cell r="M450">
            <v>2.0084584949056823E-3</v>
          </cell>
          <cell r="N450">
            <v>3.5963386887027248E-3</v>
          </cell>
          <cell r="O450">
            <v>2.7550988283964084E-3</v>
          </cell>
          <cell r="P450">
            <v>6.3951908018999703E-3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T-ELC-Bus_u_BatSTGout_S3</v>
          </cell>
          <cell r="H451">
            <v>2.1201595602231361E-4</v>
          </cell>
          <cell r="I451">
            <v>3.5765173000576619E-4</v>
          </cell>
          <cell r="J451">
            <v>3.7384122399606727E-4</v>
          </cell>
          <cell r="K451">
            <v>5.3097555381597815E-4</v>
          </cell>
          <cell r="L451">
            <v>1.2024470000323196E-3</v>
          </cell>
          <cell r="M451">
            <v>8.1038127865584904E-4</v>
          </cell>
          <cell r="N451">
            <v>1.2408703040519306E-3</v>
          </cell>
          <cell r="O451">
            <v>1.0670183457575087E-3</v>
          </cell>
          <cell r="P451">
            <v>2.3177978033385887E-3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T-ELC-Bus_u_BatSTGout_S4</v>
          </cell>
          <cell r="H452">
            <v>5.0167372579239342E-4</v>
          </cell>
          <cell r="I452">
            <v>6.401748463185521E-4</v>
          </cell>
          <cell r="J452">
            <v>7.7611064513015513E-4</v>
          </cell>
          <cell r="K452">
            <v>8.7072075439222952E-4</v>
          </cell>
          <cell r="L452">
            <v>2.0792145194223162E-3</v>
          </cell>
          <cell r="M452">
            <v>1.5033791989271521E-3</v>
          </cell>
          <cell r="N452">
            <v>2.0619072952591873E-3</v>
          </cell>
          <cell r="O452">
            <v>2.1582369310327648E-3</v>
          </cell>
          <cell r="P452">
            <v>3.8719949579666523E-3</v>
          </cell>
        </row>
        <row r="453">
          <cell r="B453" t="str">
            <v>V2G</v>
          </cell>
          <cell r="C453" t="str">
            <v>VAR_fin</v>
          </cell>
          <cell r="D453" t="str">
            <v>T-ELC-LGV_BatSTGout</v>
          </cell>
          <cell r="H453">
            <v>2.7729285759626517E-3</v>
          </cell>
          <cell r="I453">
            <v>3.2819513319160398E-3</v>
          </cell>
          <cell r="J453">
            <v>2.5623990539334813E-3</v>
          </cell>
          <cell r="K453">
            <v>3.0402390987393727E-3</v>
          </cell>
          <cell r="L453">
            <v>5.7838418015467167E-3</v>
          </cell>
          <cell r="M453">
            <v>3.3579030712168733E-3</v>
          </cell>
          <cell r="N453">
            <v>6.3630354334136136E-3</v>
          </cell>
          <cell r="O453">
            <v>4.3822048418681479E-3</v>
          </cell>
          <cell r="P453">
            <v>1.0508152446424342E-2</v>
          </cell>
        </row>
        <row r="454">
          <cell r="B454" t="str">
            <v>V2G</v>
          </cell>
          <cell r="C454" t="str">
            <v>VAR_fin</v>
          </cell>
          <cell r="D454" t="str">
            <v>T-ELC-HGV_BatSTGout</v>
          </cell>
          <cell r="H454">
            <v>2.1705362947199262E-3</v>
          </cell>
          <cell r="I454">
            <v>3.4380531806554571E-3</v>
          </cell>
          <cell r="J454">
            <v>3.9140798067930837E-3</v>
          </cell>
          <cell r="K454">
            <v>3.3086153823162004E-3</v>
          </cell>
          <cell r="L454">
            <v>5.6829010248182175E-3</v>
          </cell>
          <cell r="M454">
            <v>4.1277307976084702E-3</v>
          </cell>
          <cell r="N454">
            <v>6.018622483779097E-3</v>
          </cell>
          <cell r="O454">
            <v>7.4018265982550291E-3</v>
          </cell>
          <cell r="P454">
            <v>1.8419296795582147E-2</v>
          </cell>
        </row>
        <row r="455">
          <cell r="B455" t="str">
            <v>V2G</v>
          </cell>
          <cell r="C455" t="str">
            <v>VAR_ncap</v>
          </cell>
          <cell r="D455" t="str">
            <v>-</v>
          </cell>
          <cell r="H455">
            <v>0.28090871251439697</v>
          </cell>
          <cell r="I455">
            <v>2.5766511438956299E-3</v>
          </cell>
          <cell r="J455">
            <v>0.11850019959015499</v>
          </cell>
          <cell r="K455">
            <v>0.182566448869843</v>
          </cell>
          <cell r="L455">
            <v>4.3947540416774497E-2</v>
          </cell>
          <cell r="M455">
            <v>0.31949439678779801</v>
          </cell>
          <cell r="N455">
            <v>0.454937321784604</v>
          </cell>
          <cell r="O455">
            <v>0.84783443637881395</v>
          </cell>
          <cell r="P455">
            <v>0.36581694726487601</v>
          </cell>
        </row>
        <row r="456">
          <cell r="B456" t="str">
            <v>V2G</v>
          </cell>
          <cell r="C456" t="str">
            <v>VAR_cap</v>
          </cell>
          <cell r="D456" t="str">
            <v>-</v>
          </cell>
          <cell r="H456">
            <v>0.28090871251439697</v>
          </cell>
          <cell r="I456">
            <v>0.28345093390141929</v>
          </cell>
          <cell r="J456">
            <v>0.3484772206699705</v>
          </cell>
          <cell r="K456">
            <v>0.30360561197154473</v>
          </cell>
          <cell r="L456">
            <v>0.3449456977995492</v>
          </cell>
          <cell r="M456">
            <v>0.53995040905565395</v>
          </cell>
          <cell r="N456">
            <v>0.8183062919400993</v>
          </cell>
          <cell r="O456">
            <v>1.528655950128363</v>
          </cell>
          <cell r="P456">
            <v>1.6685060234904694</v>
          </cell>
        </row>
        <row r="457">
          <cell r="B457" t="str">
            <v>D-EBIO</v>
          </cell>
          <cell r="C457" t="str">
            <v>VAR_fout</v>
          </cell>
          <cell r="D457" t="str">
            <v>EBIO</v>
          </cell>
          <cell r="E457">
            <v>1.1839527779897803</v>
          </cell>
          <cell r="F457">
            <v>1.8396861917712513</v>
          </cell>
          <cell r="G457">
            <v>1.8396882150466691</v>
          </cell>
          <cell r="H457">
            <v>1.8396893760560917</v>
          </cell>
          <cell r="I457">
            <v>1.8396950044068168</v>
          </cell>
          <cell r="J457">
            <v>1.839709984137831</v>
          </cell>
          <cell r="K457">
            <v>1.8397269949828765</v>
          </cell>
          <cell r="L457">
            <v>1.8397543048932123</v>
          </cell>
          <cell r="M457">
            <v>1.8397826967776256</v>
          </cell>
          <cell r="N457">
            <v>1.8400328252726328</v>
          </cell>
          <cell r="O457">
            <v>1.8401235342629672</v>
          </cell>
          <cell r="P457">
            <v>1.8404786423133497</v>
          </cell>
        </row>
        <row r="458">
          <cell r="B458" t="str">
            <v>D-EBIO</v>
          </cell>
          <cell r="C458" t="str">
            <v>VAR_fin</v>
          </cell>
          <cell r="D458" t="str">
            <v>BIO</v>
          </cell>
          <cell r="E458">
            <v>1.1839527779897803</v>
          </cell>
          <cell r="F458">
            <v>1.8396861917712513</v>
          </cell>
          <cell r="G458">
            <v>1.8396882150466691</v>
          </cell>
          <cell r="H458">
            <v>1.8396893760560917</v>
          </cell>
          <cell r="I458">
            <v>1.8396950044068168</v>
          </cell>
          <cell r="J458">
            <v>1.839709984137831</v>
          </cell>
          <cell r="K458">
            <v>1.8397269949828765</v>
          </cell>
          <cell r="L458">
            <v>1.8397543048932123</v>
          </cell>
          <cell r="M458">
            <v>1.8397826967776256</v>
          </cell>
          <cell r="N458">
            <v>1.8400328252726328</v>
          </cell>
          <cell r="O458">
            <v>1.8401235342629672</v>
          </cell>
          <cell r="P458">
            <v>1.8404786423133497</v>
          </cell>
        </row>
        <row r="459">
          <cell r="B459" t="str">
            <v>G-INTC3</v>
          </cell>
          <cell r="C459" t="str">
            <v>VAR_fout</v>
          </cell>
          <cell r="D459" t="str">
            <v>ELC35</v>
          </cell>
          <cell r="E459">
            <v>145.76412388744797</v>
          </cell>
          <cell r="F459">
            <v>105.52847350394433</v>
          </cell>
          <cell r="G459">
            <v>101.0097433049046</v>
          </cell>
          <cell r="H459">
            <v>113.43913444650084</v>
          </cell>
          <cell r="I459">
            <v>84.061577394591751</v>
          </cell>
          <cell r="J459">
            <v>125.98008819957452</v>
          </cell>
          <cell r="K459">
            <v>80.243585482807376</v>
          </cell>
          <cell r="L459">
            <v>118.95478287619049</v>
          </cell>
          <cell r="M459">
            <v>77.001659790732731</v>
          </cell>
          <cell r="N459">
            <v>81.524125014098459</v>
          </cell>
          <cell r="O459">
            <v>85.875670437816737</v>
          </cell>
          <cell r="P459">
            <v>90.593690337746395</v>
          </cell>
        </row>
        <row r="460">
          <cell r="B460" t="str">
            <v>G-INTC3</v>
          </cell>
          <cell r="C460" t="str">
            <v>VAR_fout</v>
          </cell>
          <cell r="D460" t="str">
            <v>ELC3</v>
          </cell>
          <cell r="E460">
            <v>30.239800272261586</v>
          </cell>
          <cell r="F460">
            <v>69.547266407745894</v>
          </cell>
          <cell r="G460">
            <v>68.07452538026223</v>
          </cell>
          <cell r="H460">
            <v>39.684029141152024</v>
          </cell>
          <cell r="I460">
            <v>75.333984625276486</v>
          </cell>
          <cell r="J460">
            <v>35.682280194882381</v>
          </cell>
          <cell r="K460">
            <v>75.960669933166557</v>
          </cell>
          <cell r="L460">
            <v>34.21332966147915</v>
          </cell>
          <cell r="M460">
            <v>74.940081913486793</v>
          </cell>
          <cell r="N460">
            <v>77.617163894704191</v>
          </cell>
          <cell r="O460">
            <v>75.563734614391734</v>
          </cell>
          <cell r="P460">
            <v>75.078158732295435</v>
          </cell>
        </row>
        <row r="461">
          <cell r="B461" t="str">
            <v>G-INTC3</v>
          </cell>
          <cell r="C461" t="str">
            <v>VAR_fout</v>
          </cell>
          <cell r="D461" t="str">
            <v>ELC</v>
          </cell>
          <cell r="E461">
            <v>8.4407109473167208E-2</v>
          </cell>
          <cell r="F461">
            <v>8.3418167509638225E-3</v>
          </cell>
          <cell r="G461">
            <v>1.1172900801041115E-2</v>
          </cell>
          <cell r="H461">
            <v>0.13761670949974467</v>
          </cell>
          <cell r="I461">
            <v>1.1157971211530459E-2</v>
          </cell>
          <cell r="J461">
            <v>1.0881133104986276E-2</v>
          </cell>
          <cell r="K461">
            <v>1.2388017661990542E-2</v>
          </cell>
          <cell r="L461">
            <v>2.8551396451185498E-2</v>
          </cell>
          <cell r="M461">
            <v>1.5096589235999663E-2</v>
          </cell>
          <cell r="N461">
            <v>2.8613625355203429E-2</v>
          </cell>
          <cell r="O461">
            <v>2.3652983380034982E-2</v>
          </cell>
          <cell r="P461">
            <v>5.427496134723734E-2</v>
          </cell>
        </row>
        <row r="462">
          <cell r="B462" t="str">
            <v>G-INTC3</v>
          </cell>
          <cell r="C462" t="str">
            <v>VAR_fin</v>
          </cell>
          <cell r="D462" t="str">
            <v>ELC13</v>
          </cell>
          <cell r="E462">
            <v>179.77718035953055</v>
          </cell>
          <cell r="F462">
            <v>183.33527957639109</v>
          </cell>
          <cell r="G462">
            <v>176.48257278488416</v>
          </cell>
          <cell r="H462">
            <v>159.08496111773982</v>
          </cell>
          <cell r="I462">
            <v>164.56811688831982</v>
          </cell>
          <cell r="J462">
            <v>166.00871239588054</v>
          </cell>
          <cell r="K462">
            <v>159.54618842023851</v>
          </cell>
          <cell r="L462">
            <v>155.62778793567946</v>
          </cell>
          <cell r="M462">
            <v>154.36832272485046</v>
          </cell>
          <cell r="N462">
            <v>161.69585494418718</v>
          </cell>
          <cell r="O462">
            <v>164.0254017581284</v>
          </cell>
          <cell r="P462">
            <v>168.35612063085347</v>
          </cell>
        </row>
        <row r="463">
          <cell r="B463" t="str">
            <v>G-INTC3</v>
          </cell>
          <cell r="C463" t="str">
            <v>VAR_ncap</v>
          </cell>
          <cell r="D463" t="str">
            <v>-</v>
          </cell>
          <cell r="E463">
            <v>3.5652938683196098E-7</v>
          </cell>
          <cell r="F463">
            <v>3.7146644240202898E-7</v>
          </cell>
          <cell r="G463">
            <v>4.2219286840925199E-7</v>
          </cell>
          <cell r="H463">
            <v>4.8323173577893596E-7</v>
          </cell>
          <cell r="I463">
            <v>6.6957278229606296E-7</v>
          </cell>
          <cell r="J463">
            <v>8.25344640573207E-7</v>
          </cell>
          <cell r="K463">
            <v>1.1148606227253101E-6</v>
          </cell>
          <cell r="L463">
            <v>1.7126887252661299E-6</v>
          </cell>
          <cell r="M463">
            <v>2.3978602103634299E-6</v>
          </cell>
          <cell r="N463">
            <v>8.2892061146592399E-6</v>
          </cell>
        </row>
        <row r="464">
          <cell r="B464" t="str">
            <v>G-INTC3</v>
          </cell>
          <cell r="C464" t="str">
            <v>VAR_cap</v>
          </cell>
          <cell r="D464" t="str">
            <v>-</v>
          </cell>
          <cell r="E464">
            <v>13.914190167241101</v>
          </cell>
          <cell r="F464">
            <v>13.914190167241101</v>
          </cell>
          <cell r="G464">
            <v>13.914190167241101</v>
          </cell>
          <cell r="H464">
            <v>13.914190514774669</v>
          </cell>
          <cell r="I464">
            <v>13.914191433800639</v>
          </cell>
          <cell r="J464">
            <v>13.914191800661534</v>
          </cell>
          <cell r="K464">
            <v>13.914192480845976</v>
          </cell>
          <cell r="L464">
            <v>13.914193295578956</v>
          </cell>
          <cell r="M464">
            <v>13.914194239136698</v>
          </cell>
          <cell r="N464">
            <v>13.914196700575907</v>
          </cell>
          <cell r="O464">
            <v>13.914198520988515</v>
          </cell>
          <cell r="P464">
            <v>13.91420681019463</v>
          </cell>
        </row>
        <row r="465">
          <cell r="B465" t="str">
            <v>HPLBIO</v>
          </cell>
          <cell r="C465" t="str">
            <v>VAR_fout</v>
          </cell>
          <cell r="D465" t="str">
            <v>LTH</v>
          </cell>
          <cell r="E465">
            <v>0.90177641199351277</v>
          </cell>
          <cell r="F465">
            <v>1.4012261671671244</v>
          </cell>
          <cell r="G465">
            <v>1.4012277082269351</v>
          </cell>
          <cell r="H465">
            <v>1.4012285925281773</v>
          </cell>
          <cell r="I465">
            <v>1.4012328794507787</v>
          </cell>
          <cell r="J465">
            <v>1.4012442890004988</v>
          </cell>
          <cell r="K465">
            <v>1.4012572455804351</v>
          </cell>
          <cell r="L465">
            <v>1.4012780466068073</v>
          </cell>
          <cell r="M465">
            <v>1.4012996717358914</v>
          </cell>
          <cell r="N465">
            <v>1.401490186071394</v>
          </cell>
          <cell r="O465">
            <v>1.4015592760126159</v>
          </cell>
          <cell r="P465">
            <v>1.4018297496915451</v>
          </cell>
        </row>
        <row r="466">
          <cell r="B466" t="str">
            <v>HPLBIO</v>
          </cell>
          <cell r="C466" t="str">
            <v>VAR_fin</v>
          </cell>
          <cell r="D466" t="str">
            <v>EBIO</v>
          </cell>
          <cell r="E466">
            <v>1.1839527779897803</v>
          </cell>
          <cell r="F466">
            <v>1.8396861917712513</v>
          </cell>
          <cell r="G466">
            <v>1.8396882150466691</v>
          </cell>
          <cell r="H466">
            <v>1.8396893760560917</v>
          </cell>
          <cell r="I466">
            <v>1.8396950044068168</v>
          </cell>
          <cell r="J466">
            <v>1.839709984137831</v>
          </cell>
          <cell r="K466">
            <v>1.8397269949828765</v>
          </cell>
          <cell r="L466">
            <v>1.8397543048932123</v>
          </cell>
          <cell r="M466">
            <v>1.8397826967776256</v>
          </cell>
          <cell r="N466">
            <v>1.8400328252726328</v>
          </cell>
          <cell r="O466">
            <v>1.8401235342629672</v>
          </cell>
          <cell r="P466">
            <v>1.8404786423133497</v>
          </cell>
        </row>
        <row r="467">
          <cell r="B467" t="str">
            <v>HPLBIO</v>
          </cell>
          <cell r="C467" t="str">
            <v>VAR_ncap</v>
          </cell>
          <cell r="D467" t="str">
            <v>-</v>
          </cell>
          <cell r="E467">
            <v>1.8530436190910001E-4</v>
          </cell>
          <cell r="F467">
            <v>6.3250624488770696E-2</v>
          </cell>
          <cell r="G467">
            <v>6.7355987941472494E-5</v>
          </cell>
          <cell r="H467">
            <v>6.2864141918928501E-2</v>
          </cell>
          <cell r="I467">
            <v>5.1463663312988503E-2</v>
          </cell>
          <cell r="J467">
            <v>2.4508717446201998E-2</v>
          </cell>
          <cell r="K467">
            <v>5.8895119024407298E-2</v>
          </cell>
          <cell r="L467">
            <v>4.3046786974926199E-2</v>
          </cell>
          <cell r="M467">
            <v>3.9038923853786399E-2</v>
          </cell>
          <cell r="N467">
            <v>3.6943933864707797E-2</v>
          </cell>
          <cell r="O467">
            <v>5.8891066238585803E-2</v>
          </cell>
          <cell r="P467">
            <v>4.3225817921131601E-2</v>
          </cell>
        </row>
        <row r="468">
          <cell r="B468" t="str">
            <v>HPLBIO</v>
          </cell>
          <cell r="C468" t="str">
            <v>VAR_cap</v>
          </cell>
          <cell r="D468" t="str">
            <v>-</v>
          </cell>
          <cell r="E468">
            <v>0.11455750869575222</v>
          </cell>
          <cell r="F468">
            <v>0.17777938104386201</v>
          </cell>
          <cell r="G468">
            <v>0.17782972553539006</v>
          </cell>
          <cell r="H468">
            <v>0.17774869491147685</v>
          </cell>
          <cell r="I468">
            <v>0.17776384308878737</v>
          </cell>
          <cell r="J468">
            <v>0.17777808391314301</v>
          </cell>
          <cell r="K468">
            <v>0.17776940990216006</v>
          </cell>
          <cell r="L468">
            <v>0.17784400710092041</v>
          </cell>
          <cell r="M468">
            <v>0.17779110765040348</v>
          </cell>
          <cell r="N468">
            <v>0.17785612344693866</v>
          </cell>
          <cell r="O468">
            <v>0.17784990056715541</v>
          </cell>
          <cell r="P468">
            <v>0.17800176595340511</v>
          </cell>
        </row>
        <row r="469">
          <cell r="B469" t="str">
            <v>CHPGFC</v>
          </cell>
          <cell r="C469" t="str">
            <v>VAR_fout</v>
          </cell>
          <cell r="D469" t="str">
            <v>ELC35</v>
          </cell>
          <cell r="J469">
            <v>0.47340095007275773</v>
          </cell>
          <cell r="K469">
            <v>1.2058104241500722</v>
          </cell>
          <cell r="L469">
            <v>1.943963016600029</v>
          </cell>
          <cell r="M469">
            <v>1.8653302474009235</v>
          </cell>
          <cell r="N469">
            <v>1.7180455264031198</v>
          </cell>
          <cell r="O469">
            <v>1.5379525774012039</v>
          </cell>
          <cell r="P469">
            <v>0.90815343339137322</v>
          </cell>
        </row>
        <row r="470">
          <cell r="B470" t="str">
            <v>CHPGFC</v>
          </cell>
          <cell r="C470" t="str">
            <v>VAR_fout</v>
          </cell>
          <cell r="D470" t="str">
            <v>LTH</v>
          </cell>
          <cell r="J470">
            <v>0.60358621134276602</v>
          </cell>
          <cell r="K470">
            <v>1.5675535513950929</v>
          </cell>
          <cell r="L470">
            <v>2.5757509969950387</v>
          </cell>
          <cell r="M470">
            <v>2.4715625778062242</v>
          </cell>
          <cell r="N470">
            <v>2.2764103224841326</v>
          </cell>
          <cell r="O470">
            <v>2.0377871650565971</v>
          </cell>
          <cell r="P470">
            <v>1.2033032992435708</v>
          </cell>
        </row>
        <row r="471">
          <cell r="B471" t="str">
            <v>CHPGFC</v>
          </cell>
          <cell r="C471" t="str">
            <v>VAR_fout</v>
          </cell>
          <cell r="D471" t="str">
            <v>CO2_E</v>
          </cell>
          <cell r="J471">
            <v>66.749533960258802</v>
          </cell>
          <cell r="K471">
            <v>170.01926980516001</v>
          </cell>
          <cell r="L471">
            <v>274.09878534060402</v>
          </cell>
          <cell r="M471">
            <v>263.01156488353001</v>
          </cell>
          <cell r="N471">
            <v>242.24441922284001</v>
          </cell>
          <cell r="O471">
            <v>216.85131341357001</v>
          </cell>
          <cell r="P471">
            <v>128.04963410818399</v>
          </cell>
        </row>
        <row r="472">
          <cell r="B472" t="str">
            <v>CHPGFC</v>
          </cell>
          <cell r="C472" t="str">
            <v>VAR_fin</v>
          </cell>
          <cell r="D472" t="str">
            <v>ENGA</v>
          </cell>
          <cell r="J472">
            <v>1.1835023751818938</v>
          </cell>
          <cell r="K472">
            <v>3.0145260603751778</v>
          </cell>
          <cell r="L472">
            <v>4.8599075415000703</v>
          </cell>
          <cell r="M472">
            <v>4.6633256185023138</v>
          </cell>
          <cell r="N472">
            <v>4.2951138160077953</v>
          </cell>
          <cell r="O472">
            <v>3.8448814435030156</v>
          </cell>
          <cell r="P472">
            <v>2.2703835834784343</v>
          </cell>
        </row>
        <row r="473">
          <cell r="B473" t="str">
            <v>CHPGFC</v>
          </cell>
          <cell r="C473" t="str">
            <v>VAR_ncap</v>
          </cell>
          <cell r="D473" t="str">
            <v>-</v>
          </cell>
          <cell r="J473">
            <v>1.7666857967889998E-2</v>
          </cell>
          <cell r="K473">
            <v>2.7324314092157399E-2</v>
          </cell>
          <cell r="L473">
            <v>2.7566998545719999E-2</v>
          </cell>
          <cell r="M473">
            <v>4.6168781834800098E-4</v>
          </cell>
          <cell r="N473">
            <v>1.0930169977814101E-2</v>
          </cell>
          <cell r="O473">
            <v>2.50069045218787E-2</v>
          </cell>
          <cell r="P473">
            <v>6.4009218842980302E-3</v>
          </cell>
        </row>
        <row r="474">
          <cell r="B474" t="str">
            <v>CHPGFC</v>
          </cell>
          <cell r="C474" t="str">
            <v>VAR_cap</v>
          </cell>
          <cell r="D474" t="str">
            <v>-</v>
          </cell>
          <cell r="J474">
            <v>1.7666857967889998E-2</v>
          </cell>
          <cell r="K474">
            <v>4.4990862477520092E-2</v>
          </cell>
          <cell r="L474">
            <v>7.2556495118275027E-2</v>
          </cell>
          <cell r="M474">
            <v>7.0675611592360327E-2</v>
          </cell>
          <cell r="N474">
            <v>6.6278269449133634E-2</v>
          </cell>
          <cell r="O474">
            <v>6.396099900656553E-2</v>
          </cell>
          <cell r="P474">
            <v>4.2792995971444085E-2</v>
          </cell>
        </row>
        <row r="475">
          <cell r="B475" t="str">
            <v>G-INTC5</v>
          </cell>
          <cell r="C475" t="str">
            <v>VAR_fout</v>
          </cell>
          <cell r="D475" t="str">
            <v>ELC5</v>
          </cell>
          <cell r="E475">
            <v>258.64208890594841</v>
          </cell>
          <cell r="F475">
            <v>120.20426980132535</v>
          </cell>
          <cell r="G475">
            <v>117.49936644814936</v>
          </cell>
          <cell r="H475">
            <v>131.89790690518475</v>
          </cell>
          <cell r="I475">
            <v>104.68074049485145</v>
          </cell>
          <cell r="J475">
            <v>146.80185997583803</v>
          </cell>
          <cell r="K475">
            <v>103.34926659343235</v>
          </cell>
          <cell r="L475">
            <v>142.80899570487475</v>
          </cell>
          <cell r="M475">
            <v>101.89339404471872</v>
          </cell>
          <cell r="N475">
            <v>105.9307050639908</v>
          </cell>
          <cell r="O475">
            <v>109.09106989218363</v>
          </cell>
          <cell r="P475">
            <v>116.02278193695794</v>
          </cell>
        </row>
        <row r="476">
          <cell r="B476" t="str">
            <v>G-INTC5</v>
          </cell>
          <cell r="C476" t="str">
            <v>VAR_fout</v>
          </cell>
          <cell r="D476" t="str">
            <v>ELC13</v>
          </cell>
          <cell r="E476">
            <v>0.35964466506349912</v>
          </cell>
          <cell r="F476">
            <v>6.5801685849068165E-3</v>
          </cell>
          <cell r="G476">
            <v>9.6824308357849245E-3</v>
          </cell>
          <cell r="H476">
            <v>4.0446120505700017E-3</v>
          </cell>
          <cell r="I476">
            <v>8.6086633003793454E-3</v>
          </cell>
          <cell r="J476">
            <v>8.1787733443606687E-3</v>
          </cell>
          <cell r="K476">
            <v>8.7753622206524461E-3</v>
          </cell>
          <cell r="L476">
            <v>2.0801092548424927E-2</v>
          </cell>
          <cell r="M476">
            <v>1.1656793251649214E-2</v>
          </cell>
          <cell r="N476">
            <v>2.2805092486814341E-2</v>
          </cell>
          <cell r="O476">
            <v>1.834086639883992E-2</v>
          </cell>
          <cell r="P476">
            <v>4.0000967327206483E-2</v>
          </cell>
        </row>
        <row r="477">
          <cell r="B477" t="str">
            <v>G-INTC5</v>
          </cell>
          <cell r="C477" t="str">
            <v>VAR_fin</v>
          </cell>
          <cell r="D477" t="str">
            <v>ELC35</v>
          </cell>
          <cell r="E477">
            <v>267.1819840599141</v>
          </cell>
          <cell r="F477">
            <v>125.89599569909754</v>
          </cell>
          <cell r="G477">
            <v>122.79927347621336</v>
          </cell>
          <cell r="H477">
            <v>137.34324216904011</v>
          </cell>
          <cell r="I477">
            <v>108.61649891104723</v>
          </cell>
          <cell r="J477">
            <v>151.77207873647831</v>
          </cell>
          <cell r="K477">
            <v>106.4703777639057</v>
          </cell>
          <cell r="L477">
            <v>146.60786056320947</v>
          </cell>
          <cell r="M477">
            <v>104.60059328607456</v>
          </cell>
          <cell r="N477">
            <v>108.75614046580866</v>
          </cell>
          <cell r="O477">
            <v>111.99551940353103</v>
          </cell>
          <cell r="P477">
            <v>119.13281874049743</v>
          </cell>
        </row>
        <row r="478">
          <cell r="B478" t="str">
            <v>G-INTC5</v>
          </cell>
          <cell r="C478" t="str">
            <v>VAR_ncap</v>
          </cell>
          <cell r="D478" t="str">
            <v>-</v>
          </cell>
          <cell r="E478">
            <v>1.5397875417324301E-6</v>
          </cell>
          <cell r="F478">
            <v>1.6031622153754399E-6</v>
          </cell>
          <cell r="G478">
            <v>1.82020991421069E-6</v>
          </cell>
          <cell r="H478">
            <v>2.1838603044229599E-6</v>
          </cell>
          <cell r="I478">
            <v>3.20508808074705E-6</v>
          </cell>
          <cell r="J478">
            <v>4.7316285941651696E-6</v>
          </cell>
          <cell r="K478">
            <v>8.7820659409324103E-6</v>
          </cell>
          <cell r="L478">
            <v>1.44409275938166E-5</v>
          </cell>
          <cell r="M478">
            <v>1.2282161865318301E-5</v>
          </cell>
          <cell r="N478">
            <v>8.9755935672099503E-5</v>
          </cell>
        </row>
        <row r="479">
          <cell r="B479" t="str">
            <v>G-INTC5</v>
          </cell>
          <cell r="C479" t="str">
            <v>VAR_cap</v>
          </cell>
          <cell r="D479" t="str">
            <v>-</v>
          </cell>
          <cell r="E479">
            <v>12.649263788401001</v>
          </cell>
          <cell r="F479">
            <v>12.649263788401001</v>
          </cell>
          <cell r="G479">
            <v>12.649263788401001</v>
          </cell>
          <cell r="H479">
            <v>12.649265288874325</v>
          </cell>
          <cell r="I479">
            <v>12.649269277473271</v>
          </cell>
          <cell r="J479">
            <v>12.649270935420976</v>
          </cell>
          <cell r="K479">
            <v>12.649274313554006</v>
          </cell>
          <cell r="L479">
            <v>12.649278872137652</v>
          </cell>
          <cell r="M479">
            <v>12.649286304803349</v>
          </cell>
          <cell r="N479">
            <v>12.649305052895318</v>
          </cell>
          <cell r="O479">
            <v>12.649314377293052</v>
          </cell>
          <cell r="P479">
            <v>12.649404133228723</v>
          </cell>
        </row>
        <row r="480">
          <cell r="B480" t="str">
            <v>D-SLFO</v>
          </cell>
          <cell r="C480" t="str">
            <v>VAR_fout</v>
          </cell>
          <cell r="D480" t="str">
            <v>CO2</v>
          </cell>
          <cell r="E480">
            <v>2267.7887447018602</v>
          </cell>
          <cell r="F480">
            <v>2015.68802997946</v>
          </cell>
          <cell r="G480">
            <v>1900.38432317447</v>
          </cell>
          <cell r="H480">
            <v>1611.2743990147001</v>
          </cell>
          <cell r="I480">
            <v>1255.5215366765899</v>
          </cell>
          <cell r="J480">
            <v>1053.45679573852</v>
          </cell>
          <cell r="K480">
            <v>981.03797206494698</v>
          </cell>
          <cell r="L480">
            <v>968.24268563492296</v>
          </cell>
          <cell r="M480">
            <v>857.14287387278603</v>
          </cell>
          <cell r="N480">
            <v>759.41334950932901</v>
          </cell>
          <cell r="O480">
            <v>499.03196986372501</v>
          </cell>
          <cell r="P480">
            <v>254.57889606016801</v>
          </cell>
        </row>
        <row r="481">
          <cell r="B481" t="str">
            <v>D-SLFO</v>
          </cell>
          <cell r="C481" t="str">
            <v>VAR_fout</v>
          </cell>
          <cell r="D481" t="str">
            <v>SLFO</v>
          </cell>
          <cell r="E481">
            <v>30.256635411054837</v>
          </cell>
          <cell r="F481">
            <v>26.893130133042337</v>
          </cell>
          <cell r="G481">
            <v>25.355079620475816</v>
          </cell>
          <cell r="H481">
            <v>21.498206943912596</v>
          </cell>
          <cell r="I481">
            <v>16.75255585331367</v>
          </cell>
          <cell r="J481">
            <v>14.055922639685015</v>
          </cell>
          <cell r="K481">
            <v>13.08966668117621</v>
          </cell>
          <cell r="L481">
            <v>12.919804214875757</v>
          </cell>
          <cell r="M481">
            <v>11.436691194891935</v>
          </cell>
          <cell r="N481">
            <v>10.13359071210899</v>
          </cell>
          <cell r="O481">
            <v>6.6592286456652383</v>
          </cell>
          <cell r="P481">
            <v>3.3991979527019964</v>
          </cell>
        </row>
        <row r="482">
          <cell r="B482" t="str">
            <v>D-SLFO</v>
          </cell>
          <cell r="C482" t="str">
            <v>VAR_fin</v>
          </cell>
          <cell r="D482" t="str">
            <v>LFO</v>
          </cell>
          <cell r="E482">
            <v>30.770539276823072</v>
          </cell>
          <cell r="F482">
            <v>27.349905427129716</v>
          </cell>
          <cell r="G482">
            <v>25.785404656370023</v>
          </cell>
          <cell r="H482">
            <v>21.862610570077354</v>
          </cell>
          <cell r="I482">
            <v>17.03557037553043</v>
          </cell>
          <cell r="J482">
            <v>14.293850688446692</v>
          </cell>
          <cell r="K482">
            <v>13.311234356376497</v>
          </cell>
          <cell r="L482">
            <v>13.13762124335037</v>
          </cell>
          <cell r="M482">
            <v>11.630161110892598</v>
          </cell>
          <cell r="N482">
            <v>10.304116004197134</v>
          </cell>
          <cell r="O482">
            <v>6.7711257783409007</v>
          </cell>
          <cell r="P482">
            <v>3.4542591052940042</v>
          </cell>
        </row>
        <row r="483">
          <cell r="B483" t="str">
            <v>D-SLFO</v>
          </cell>
          <cell r="C483" t="str">
            <v>VAR_fin</v>
          </cell>
          <cell r="D483" t="str">
            <v>BDS</v>
          </cell>
          <cell r="G483">
            <v>3.2659086380144864E-4</v>
          </cell>
          <cell r="H483">
            <v>7.3980453953741609E-4</v>
          </cell>
          <cell r="I483">
            <v>1.525503777185334E-3</v>
          </cell>
          <cell r="J483">
            <v>8.0943421813964073E-4</v>
          </cell>
          <cell r="K483">
            <v>7.580421100730839E-4</v>
          </cell>
          <cell r="L483">
            <v>1.6233223698710114E-3</v>
          </cell>
          <cell r="M483">
            <v>7.8116601079555002E-4</v>
          </cell>
          <cell r="N483">
            <v>1.5916908248386622E-3</v>
          </cell>
          <cell r="O483">
            <v>1.2096989791527217E-3</v>
          </cell>
          <cell r="P483">
            <v>2.6716933034210606E-3</v>
          </cell>
        </row>
        <row r="484">
          <cell r="B484" t="str">
            <v>D-RCOA</v>
          </cell>
          <cell r="C484" t="str">
            <v>VAR_fout</v>
          </cell>
          <cell r="D484" t="str">
            <v>CO2</v>
          </cell>
          <cell r="E484">
            <v>9.2700897737468608</v>
          </cell>
          <cell r="F484">
            <v>9.2700470699906408</v>
          </cell>
          <cell r="G484">
            <v>0.70391005859843203</v>
          </cell>
          <cell r="H484">
            <v>0.59149562010852397</v>
          </cell>
          <cell r="I484">
            <v>0.242126142197129</v>
          </cell>
          <cell r="K484"/>
        </row>
        <row r="485">
          <cell r="B485" t="str">
            <v>D-RCOA</v>
          </cell>
          <cell r="C485" t="str">
            <v>VAR_fout</v>
          </cell>
          <cell r="D485" t="str">
            <v>RCOA</v>
          </cell>
          <cell r="E485">
            <v>0.10000096843308375</v>
          </cell>
          <cell r="F485">
            <v>0.1000005077668894</v>
          </cell>
          <cell r="G485">
            <v>7.5934202653552491E-3</v>
          </cell>
          <cell r="H485">
            <v>6.3807510259819228E-3</v>
          </cell>
          <cell r="I485">
            <v>2.6119324940359042E-3</v>
          </cell>
        </row>
        <row r="486">
          <cell r="B486" t="str">
            <v>D-RCOA</v>
          </cell>
          <cell r="C486" t="str">
            <v>VAR_fin</v>
          </cell>
          <cell r="D486" t="str">
            <v>COA</v>
          </cell>
          <cell r="E486">
            <v>0.10000096843308375</v>
          </cell>
          <cell r="F486">
            <v>0.1000005077668894</v>
          </cell>
          <cell r="G486">
            <v>7.5934202653552491E-3</v>
          </cell>
          <cell r="H486">
            <v>6.3807510259819228E-3</v>
          </cell>
          <cell r="I486">
            <v>2.6119324940359042E-3</v>
          </cell>
        </row>
        <row r="487">
          <cell r="B487" t="str">
            <v>EHYD-RUN00</v>
          </cell>
          <cell r="C487" t="str">
            <v>VAR_fout</v>
          </cell>
          <cell r="D487" t="str">
            <v>ELC13</v>
          </cell>
          <cell r="E487">
            <v>54.392400461261019</v>
          </cell>
          <cell r="F487">
            <v>43.509860451294529</v>
          </cell>
          <cell r="G487">
            <v>53.274653724802313</v>
          </cell>
          <cell r="H487">
            <v>52.178244513182776</v>
          </cell>
          <cell r="I487">
            <v>51.086073436706542</v>
          </cell>
          <cell r="J487">
            <v>49.992761294013853</v>
          </cell>
          <cell r="K487">
            <v>48.900049583921572</v>
          </cell>
          <cell r="L487">
            <v>47.808020335831543</v>
          </cell>
          <cell r="M487">
            <v>47.807611878043659</v>
          </cell>
          <cell r="N487">
            <v>47.80775630737007</v>
          </cell>
          <cell r="O487">
            <v>47.807492995023125</v>
          </cell>
          <cell r="P487">
            <v>47.807347487585837</v>
          </cell>
        </row>
        <row r="488">
          <cell r="B488" t="str">
            <v>EHYD-RUN00</v>
          </cell>
          <cell r="C488" t="str">
            <v>VAR_fin</v>
          </cell>
          <cell r="D488" t="str">
            <v>HYDR</v>
          </cell>
          <cell r="E488">
            <v>54.392400461261019</v>
          </cell>
          <cell r="F488">
            <v>43.509860451294529</v>
          </cell>
          <cell r="G488">
            <v>53.274653724802313</v>
          </cell>
          <cell r="H488">
            <v>52.178244513182776</v>
          </cell>
          <cell r="I488">
            <v>51.086073436706542</v>
          </cell>
          <cell r="J488">
            <v>49.992761294013853</v>
          </cell>
          <cell r="K488">
            <v>48.900049583921572</v>
          </cell>
          <cell r="L488">
            <v>47.808020335831543</v>
          </cell>
          <cell r="M488">
            <v>47.807611878043659</v>
          </cell>
          <cell r="N488">
            <v>47.80775630737007</v>
          </cell>
          <cell r="O488">
            <v>47.807492995023125</v>
          </cell>
          <cell r="P488">
            <v>47.807347487585837</v>
          </cell>
        </row>
        <row r="489">
          <cell r="B489" t="str">
            <v>EHYD-RUN00</v>
          </cell>
          <cell r="C489" t="str">
            <v>VAR_cap</v>
          </cell>
          <cell r="D489" t="str">
            <v>-</v>
          </cell>
          <cell r="E489">
            <v>3.86687</v>
          </cell>
          <cell r="F489">
            <v>3.9240852000672399</v>
          </cell>
          <cell r="G489">
            <v>3.9610124303882599</v>
          </cell>
          <cell r="H489">
            <v>3.9647700000000001</v>
          </cell>
          <cell r="I489">
            <v>3.9647700000000001</v>
          </cell>
          <cell r="J489">
            <v>3.9647700000000001</v>
          </cell>
          <cell r="K489">
            <v>3.9647700000000001</v>
          </cell>
          <cell r="L489">
            <v>3.9647700000000001</v>
          </cell>
          <cell r="M489">
            <v>3.9647700000000001</v>
          </cell>
          <cell r="N489">
            <v>3.9647700000000001</v>
          </cell>
          <cell r="O489">
            <v>3.9647700000000001</v>
          </cell>
          <cell r="P489">
            <v>3.9647700000000001</v>
          </cell>
        </row>
        <row r="490">
          <cell r="B490" t="str">
            <v>HPLELCHP</v>
          </cell>
          <cell r="C490" t="str">
            <v>VAR_fout</v>
          </cell>
          <cell r="D490" t="str">
            <v>LTH</v>
          </cell>
          <cell r="F490">
            <v>3.5201704663829911</v>
          </cell>
          <cell r="G490">
            <v>3.6268366757388186</v>
          </cell>
          <cell r="H490">
            <v>3.8118432144436638</v>
          </cell>
          <cell r="I490">
            <v>4.0062895766269504</v>
          </cell>
          <cell r="J490">
            <v>4.2106545199586352</v>
          </cell>
          <cell r="K490">
            <v>4.4254447752957669</v>
          </cell>
          <cell r="L490">
            <v>4.6511946145067533</v>
          </cell>
          <cell r="M490">
            <v>4.8884584915151734</v>
          </cell>
          <cell r="N490">
            <v>5.1378333712980018</v>
          </cell>
          <cell r="O490">
            <v>5.3999350440700429</v>
          </cell>
          <cell r="P490">
            <v>5.6754696928143691</v>
          </cell>
        </row>
        <row r="491">
          <cell r="B491" t="str">
            <v>HPLELCHP</v>
          </cell>
          <cell r="C491" t="str">
            <v>VAR_fin</v>
          </cell>
          <cell r="D491" t="str">
            <v>ELC35</v>
          </cell>
          <cell r="F491">
            <v>1.1733901554609958</v>
          </cell>
          <cell r="G491">
            <v>1.2089455585796069</v>
          </cell>
          <cell r="H491">
            <v>1.2706144048145549</v>
          </cell>
          <cell r="I491">
            <v>1.335429858875649</v>
          </cell>
          <cell r="J491">
            <v>1.4035515066528803</v>
          </cell>
          <cell r="K491">
            <v>1.4751482584319218</v>
          </cell>
          <cell r="L491">
            <v>1.5503982048355842</v>
          </cell>
          <cell r="M491">
            <v>1.6294861638383906</v>
          </cell>
          <cell r="N491">
            <v>1.7126111237660002</v>
          </cell>
          <cell r="O491">
            <v>1.7999783480233473</v>
          </cell>
          <cell r="P491">
            <v>1.8918232309381235</v>
          </cell>
        </row>
        <row r="492">
          <cell r="B492" t="str">
            <v>HPLELCHP</v>
          </cell>
          <cell r="C492" t="str">
            <v>VAR_fin</v>
          </cell>
          <cell r="D492" t="str">
            <v>WWTPCC</v>
          </cell>
          <cell r="F492">
            <v>7.0403409327659796</v>
          </cell>
          <cell r="G492">
            <v>7.2536733514776399</v>
          </cell>
          <cell r="H492">
            <v>7.6236864288873303</v>
          </cell>
          <cell r="I492">
            <v>8.0125791532539008</v>
          </cell>
          <cell r="J492">
            <v>8.4213090399172792</v>
          </cell>
          <cell r="K492">
            <v>8.8508895505915302</v>
          </cell>
          <cell r="L492">
            <v>9.3023892290134995</v>
          </cell>
          <cell r="M492">
            <v>9.7769169830303397</v>
          </cell>
          <cell r="N492">
            <v>10.275666742596</v>
          </cell>
          <cell r="O492">
            <v>10.7998700881401</v>
          </cell>
          <cell r="P492">
            <v>11.350939385628701</v>
          </cell>
        </row>
        <row r="493">
          <cell r="B493" t="str">
            <v>HPLELCHP</v>
          </cell>
          <cell r="C493" t="str">
            <v>VAR_ncap</v>
          </cell>
          <cell r="D493" t="str">
            <v>-</v>
          </cell>
          <cell r="F493">
            <v>0.21697170117729001</v>
          </cell>
          <cell r="G493">
            <v>6.5870521134675196E-3</v>
          </cell>
          <cell r="H493">
            <v>1.12766077941328E-2</v>
          </cell>
          <cell r="I493">
            <v>1.2088197701190699E-2</v>
          </cell>
          <cell r="J493">
            <v>9.7989640643883505E-2</v>
          </cell>
          <cell r="K493">
            <v>0.15510008448457599</v>
          </cell>
          <cell r="L493">
            <v>2.1661007299068901E-2</v>
          </cell>
          <cell r="M493">
            <v>3.8047732169869897E-2</v>
          </cell>
          <cell r="N493">
            <v>0.104318331651768</v>
          </cell>
          <cell r="O493">
            <v>0.171277413356272</v>
          </cell>
          <cell r="P493">
            <v>3.9053145323083099E-2</v>
          </cell>
        </row>
        <row r="494">
          <cell r="B494" t="str">
            <v>HPLELCHP</v>
          </cell>
          <cell r="C494" t="str">
            <v>VAR_cap</v>
          </cell>
          <cell r="D494" t="str">
            <v>-</v>
          </cell>
          <cell r="F494">
            <v>0.21697170117729001</v>
          </cell>
          <cell r="G494">
            <v>0.22355768069853924</v>
          </cell>
          <cell r="H494">
            <v>0.23483215718688055</v>
          </cell>
          <cell r="I494">
            <v>0.24691437767084626</v>
          </cell>
          <cell r="J494">
            <v>0.26130804219413839</v>
          </cell>
          <cell r="K494">
            <v>0.27403193881263621</v>
          </cell>
          <cell r="L494">
            <v>0.28682362246113374</v>
          </cell>
          <cell r="M494">
            <v>0.30346556669526414</v>
          </cell>
          <cell r="N494">
            <v>0.3191076690366299</v>
          </cell>
          <cell r="O494">
            <v>0.33528546461737307</v>
          </cell>
          <cell r="P494">
            <v>0.35267008861526716</v>
          </cell>
        </row>
        <row r="495">
          <cell r="B495" t="str">
            <v>D-ITOT_LTH</v>
          </cell>
          <cell r="C495" t="str">
            <v>VAR_fout</v>
          </cell>
          <cell r="D495" t="str">
            <v>ITOT_LTH_DH</v>
          </cell>
          <cell r="E495">
            <v>7.1200237290759176</v>
          </cell>
          <cell r="F495">
            <v>7.6289162657039089</v>
          </cell>
          <cell r="G495">
            <v>7.3930013711489089</v>
          </cell>
          <cell r="H495">
            <v>7.8105668322865816</v>
          </cell>
          <cell r="I495">
            <v>7.380946681732242</v>
          </cell>
          <cell r="J495">
            <v>7.8440505088747505</v>
          </cell>
          <cell r="K495">
            <v>8.8813608270522106</v>
          </cell>
          <cell r="L495">
            <v>9.2263914235539506</v>
          </cell>
          <cell r="M495">
            <v>9.1449021901434548</v>
          </cell>
          <cell r="N495">
            <v>9.3850848863515353</v>
          </cell>
          <cell r="O495">
            <v>9.0421066410066757</v>
          </cell>
          <cell r="P495">
            <v>8.9623966165520201</v>
          </cell>
        </row>
        <row r="496">
          <cell r="B496" t="str">
            <v>D-ITOT_LTH</v>
          </cell>
          <cell r="C496" t="str">
            <v>VAR_fin</v>
          </cell>
          <cell r="D496" t="str">
            <v>LTH</v>
          </cell>
          <cell r="E496">
            <v>7.7403614870333763</v>
          </cell>
          <cell r="F496">
            <v>8.2914120364780572</v>
          </cell>
          <cell r="G496">
            <v>8.0318439728380095</v>
          </cell>
          <cell r="H496">
            <v>8.4799226497512947</v>
          </cell>
          <cell r="I496">
            <v>8.0082284664985739</v>
          </cell>
          <cell r="J496">
            <v>8.5051113418279147</v>
          </cell>
          <cell r="K496">
            <v>9.6235334149177465</v>
          </cell>
          <cell r="L496">
            <v>9.9908520460898202</v>
          </cell>
          <cell r="M496">
            <v>9.9026109519308196</v>
          </cell>
          <cell r="N496">
            <v>10.162694192678654</v>
          </cell>
          <cell r="O496">
            <v>9.7912981888715613</v>
          </cell>
          <cell r="P496">
            <v>9.7049837215616623</v>
          </cell>
        </row>
        <row r="497">
          <cell r="B497" t="str">
            <v>D-ITOT_LTH</v>
          </cell>
          <cell r="C497" t="str">
            <v>VAR_ncap</v>
          </cell>
          <cell r="D497" t="str">
            <v>-</v>
          </cell>
          <cell r="E497">
            <v>0.79547823152692598</v>
          </cell>
          <cell r="F497">
            <v>1.95677407563409E-7</v>
          </cell>
          <cell r="G497">
            <v>2.19422312000061E-7</v>
          </cell>
          <cell r="H497">
            <v>2.47135514929233E-7</v>
          </cell>
          <cell r="I497">
            <v>2.3131237723316602E-6</v>
          </cell>
          <cell r="J497">
            <v>4.0468489630279201E-7</v>
          </cell>
          <cell r="K497">
            <v>5.2239426005457804E-7</v>
          </cell>
          <cell r="L497">
            <v>7.8977307083457603E-7</v>
          </cell>
          <cell r="M497">
            <v>8.5451986586608504E-7</v>
          </cell>
          <cell r="N497">
            <v>1.86069957843095E-6</v>
          </cell>
          <cell r="O497">
            <v>2.31768266116161E-6</v>
          </cell>
          <cell r="P497">
            <v>8.7047781012631597E-6</v>
          </cell>
        </row>
        <row r="498">
          <cell r="B498" t="str">
            <v>D-ITOT_LTH</v>
          </cell>
          <cell r="C498" t="str">
            <v>VAR_cap</v>
          </cell>
          <cell r="D498" t="str">
            <v>-</v>
          </cell>
          <cell r="E498">
            <v>0.79547823152692598</v>
          </cell>
          <cell r="F498">
            <v>0.79547842720433404</v>
          </cell>
          <cell r="G498">
            <v>0.79547864662664602</v>
          </cell>
          <cell r="H498">
            <v>0.79547889376216097</v>
          </cell>
          <cell r="I498">
            <v>0.79548120688593305</v>
          </cell>
          <cell r="J498">
            <v>0.79548161157082897</v>
          </cell>
          <cell r="K498">
            <v>0.79548213396508904</v>
          </cell>
          <cell r="L498">
            <v>0.79548292373815999</v>
          </cell>
          <cell r="M498">
            <v>0.79548377825802596</v>
          </cell>
          <cell r="N498">
            <v>0.79548563895760405</v>
          </cell>
          <cell r="O498">
            <v>0.79548795664026495</v>
          </cell>
          <cell r="P498">
            <v>0.79549666141836695</v>
          </cell>
        </row>
        <row r="499">
          <cell r="B499" t="str">
            <v>D-IH2</v>
          </cell>
          <cell r="C499" t="str">
            <v>VAR_fout</v>
          </cell>
          <cell r="D499" t="str">
            <v>IH2</v>
          </cell>
          <cell r="H499">
            <v>2.1725752964611342E-3</v>
          </cell>
          <cell r="I499">
            <v>6.9673937161088629E-3</v>
          </cell>
          <cell r="J499">
            <v>9.1003792194373229E-3</v>
          </cell>
          <cell r="K499">
            <v>9.3738616757909829E-3</v>
          </cell>
          <cell r="L499">
            <v>3.1237823282124204E-2</v>
          </cell>
          <cell r="M499">
            <v>3.4572435810605789E-2</v>
          </cell>
          <cell r="N499">
            <v>0.16336079869769982</v>
          </cell>
          <cell r="O499">
            <v>0.15045341535939366</v>
          </cell>
          <cell r="P499">
            <v>0.18188701272059735</v>
          </cell>
        </row>
        <row r="500">
          <cell r="B500" t="str">
            <v>D-IH2</v>
          </cell>
          <cell r="C500" t="str">
            <v>VAR_fin</v>
          </cell>
          <cell r="D500" t="str">
            <v>H2</v>
          </cell>
          <cell r="H500">
            <v>2.1891268180686632E-3</v>
          </cell>
          <cell r="I500">
            <v>7.0204740249148138E-3</v>
          </cell>
          <cell r="J500">
            <v>9.1697094394451555E-3</v>
          </cell>
          <cell r="K500">
            <v>9.4452753912675266E-3</v>
          </cell>
          <cell r="L500">
            <v>3.1475805140736175E-2</v>
          </cell>
          <cell r="M500">
            <v>3.4835822041350634E-2</v>
          </cell>
          <cell r="N500">
            <v>0.16460534464916693</v>
          </cell>
          <cell r="O500">
            <v>0.15159962785628811</v>
          </cell>
          <cell r="P500">
            <v>0.18327269855900208</v>
          </cell>
        </row>
        <row r="501">
          <cell r="B501" t="str">
            <v>D-IH2</v>
          </cell>
          <cell r="C501" t="str">
            <v>VAR_ncap</v>
          </cell>
          <cell r="D501" t="str">
            <v>-</v>
          </cell>
          <cell r="H501">
            <v>5.8340971604918502E-4</v>
          </cell>
          <cell r="I501">
            <v>6.0853601687441302E-4</v>
          </cell>
          <cell r="J501">
            <v>9.3985043133706393E-5</v>
          </cell>
          <cell r="K501">
            <v>5.6701884751148902E-5</v>
          </cell>
          <cell r="L501">
            <v>2.0198051611305299E-3</v>
          </cell>
          <cell r="M501">
            <v>2.7583723584875601E-5</v>
          </cell>
          <cell r="N501">
            <v>1.09468599836422E-2</v>
          </cell>
          <cell r="O501">
            <v>2.0512204814402801E-4</v>
          </cell>
          <cell r="P501">
            <v>2.1232615963789701E-3</v>
          </cell>
        </row>
        <row r="502">
          <cell r="B502" t="str">
            <v>D-IH2</v>
          </cell>
          <cell r="C502" t="str">
            <v>VAR_cap</v>
          </cell>
          <cell r="D502" t="str">
            <v>-</v>
          </cell>
          <cell r="H502">
            <v>5.8340971604918502E-4</v>
          </cell>
          <cell r="I502">
            <v>1.1919457329236001E-3</v>
          </cell>
          <cell r="J502">
            <v>1.28593077605731E-3</v>
          </cell>
          <cell r="K502">
            <v>1.3426326608084499E-3</v>
          </cell>
          <cell r="L502">
            <v>3.3624378219389902E-3</v>
          </cell>
          <cell r="M502">
            <v>3.39002154552386E-3</v>
          </cell>
          <cell r="N502">
            <v>1.4336881529166101E-2</v>
          </cell>
          <cell r="O502">
            <v>1.4357054710242701E-2</v>
          </cell>
          <cell r="P502">
            <v>1.6081855457639901E-2</v>
          </cell>
        </row>
        <row r="503">
          <cell r="B503" t="str">
            <v>RHEM-ESOLPV</v>
          </cell>
          <cell r="C503" t="str">
            <v>VAR_fout</v>
          </cell>
          <cell r="D503" t="str">
            <v>RHEM_SOL_ELC</v>
          </cell>
          <cell r="E503">
            <v>0.86248322578584768</v>
          </cell>
          <cell r="F503">
            <v>1.2875829440466176</v>
          </cell>
          <cell r="G503">
            <v>2.928928163131975</v>
          </cell>
          <cell r="H503">
            <v>6.7569797722075471</v>
          </cell>
          <cell r="I503">
            <v>7.1016701123496722</v>
          </cell>
          <cell r="J503">
            <v>7.4639281441165881</v>
          </cell>
          <cell r="K503">
            <v>7.8446653510222886</v>
          </cell>
          <cell r="L503">
            <v>8.24482593302446</v>
          </cell>
          <cell r="M503">
            <v>8.6653984217305364</v>
          </cell>
          <cell r="N503">
            <v>9.1074296529392793</v>
          </cell>
          <cell r="O503">
            <v>9.572013899744368</v>
          </cell>
          <cell r="P503">
            <v>10.06042482782579</v>
          </cell>
        </row>
        <row r="504">
          <cell r="B504" t="str">
            <v>RHEM-ESOLPV</v>
          </cell>
          <cell r="C504" t="str">
            <v>VAR_fin</v>
          </cell>
          <cell r="D504" t="str">
            <v>SOL</v>
          </cell>
          <cell r="E504">
            <v>0.86248322578584768</v>
          </cell>
          <cell r="F504">
            <v>1.2875829440466176</v>
          </cell>
          <cell r="G504">
            <v>2.928928163131975</v>
          </cell>
          <cell r="H504">
            <v>6.7569797722075471</v>
          </cell>
          <cell r="I504">
            <v>7.1016701123496722</v>
          </cell>
          <cell r="J504">
            <v>7.4639281441165881</v>
          </cell>
          <cell r="K504">
            <v>7.8446653510222886</v>
          </cell>
          <cell r="L504">
            <v>8.24482593302446</v>
          </cell>
          <cell r="M504">
            <v>8.6653984217305364</v>
          </cell>
          <cell r="N504">
            <v>9.1074296529392793</v>
          </cell>
          <cell r="O504">
            <v>9.572013899744368</v>
          </cell>
          <cell r="P504">
            <v>10.06042482782579</v>
          </cell>
        </row>
        <row r="505">
          <cell r="B505" t="str">
            <v>RHEM-ESOLPV</v>
          </cell>
          <cell r="C505" t="str">
            <v>VAR_fin</v>
          </cell>
          <cell r="D505" t="str">
            <v>SOLPVC</v>
          </cell>
          <cell r="E505">
            <v>0.86248322578584802</v>
          </cell>
          <cell r="F505">
            <v>1.28758294404662</v>
          </cell>
          <cell r="G505">
            <v>2.9289281631319799</v>
          </cell>
          <cell r="H505">
            <v>6.7569797722075498</v>
          </cell>
          <cell r="I505">
            <v>7.1016701123496704</v>
          </cell>
          <cell r="J505">
            <v>7.4639281441165899</v>
          </cell>
          <cell r="K505">
            <v>7.8446653510222903</v>
          </cell>
          <cell r="L505">
            <v>8.24482593302446</v>
          </cell>
          <cell r="M505">
            <v>8.6653984217305293</v>
          </cell>
          <cell r="N505">
            <v>9.1074296529392793</v>
          </cell>
          <cell r="O505">
            <v>9.5720138997443804</v>
          </cell>
          <cell r="P505">
            <v>10.0604248278258</v>
          </cell>
        </row>
        <row r="506">
          <cell r="B506" t="str">
            <v>RHEM-ESOLPV</v>
          </cell>
          <cell r="C506" t="str">
            <v>VAR_ncap</v>
          </cell>
          <cell r="D506" t="str">
            <v>-</v>
          </cell>
          <cell r="F506">
            <v>1.26390101201295E-7</v>
          </cell>
          <cell r="G506">
            <v>0.39137451383767202</v>
          </cell>
          <cell r="H506">
            <v>0.80880046742845801</v>
          </cell>
          <cell r="I506">
            <v>0.173719172347855</v>
          </cell>
          <cell r="J506">
            <v>0.285283075684853</v>
          </cell>
          <cell r="K506">
            <v>0.85995253742017397</v>
          </cell>
          <cell r="L506">
            <v>0.72071452456723395</v>
          </cell>
          <cell r="M506">
            <v>0.26282814245165098</v>
          </cell>
          <cell r="N506">
            <v>0.40957164326798901</v>
          </cell>
          <cell r="O506">
            <v>0.97488497966058696</v>
          </cell>
          <cell r="P506">
            <v>0.84154343766292405</v>
          </cell>
        </row>
        <row r="507">
          <cell r="B507" t="str">
            <v>RHEM-ESOLPV</v>
          </cell>
          <cell r="C507" t="str">
            <v>VAR_cap</v>
          </cell>
          <cell r="D507" t="str">
            <v>-</v>
          </cell>
          <cell r="E507">
            <v>0.27424799999999999</v>
          </cell>
          <cell r="F507">
            <v>0.43894544386651424</v>
          </cell>
          <cell r="G507">
            <v>0.87452264022777304</v>
          </cell>
          <cell r="H507">
            <v>1.6715983199157121</v>
          </cell>
          <cell r="I507">
            <v>1.7568702125808522</v>
          </cell>
          <cell r="J507">
            <v>1.846488384966704</v>
          </cell>
          <cell r="K507">
            <v>1.9406754385560001</v>
          </cell>
          <cell r="L507">
            <v>2.03966931002011</v>
          </cell>
          <cell r="M507">
            <v>2.1437138547776802</v>
          </cell>
          <cell r="N507">
            <v>2.2530668477070499</v>
          </cell>
          <cell r="O507">
            <v>2.36799928994746</v>
          </cell>
          <cell r="P507">
            <v>2.4888282030431501</v>
          </cell>
        </row>
        <row r="508">
          <cell r="B508" t="str">
            <v>HPLNUC</v>
          </cell>
          <cell r="C508" t="str">
            <v>VAR_fout</v>
          </cell>
          <cell r="D508" t="str">
            <v>LTH</v>
          </cell>
          <cell r="E508">
            <v>1.4500313910052316</v>
          </cell>
          <cell r="F508">
            <v>3.8017667239470798</v>
          </cell>
          <cell r="G508">
            <v>3.7987683160199759</v>
          </cell>
          <cell r="H508">
            <v>1.149550947573055</v>
          </cell>
          <cell r="I508">
            <v>0.70612594960393771</v>
          </cell>
        </row>
        <row r="509">
          <cell r="B509" t="str">
            <v>HPLNUC</v>
          </cell>
          <cell r="C509" t="str">
            <v>VAR_fin</v>
          </cell>
          <cell r="D509" t="str">
            <v>URN</v>
          </cell>
          <cell r="E509">
            <v>1.4500313910052316</v>
          </cell>
          <cell r="F509">
            <v>3.8017667239470798</v>
          </cell>
          <cell r="G509">
            <v>3.7987683160199759</v>
          </cell>
          <cell r="H509">
            <v>1.149550947573055</v>
          </cell>
          <cell r="I509">
            <v>0.70612594960393771</v>
          </cell>
        </row>
        <row r="510">
          <cell r="B510" t="str">
            <v>HPLNUC</v>
          </cell>
          <cell r="C510" t="str">
            <v>VAR_cap</v>
          </cell>
          <cell r="D510" t="str">
            <v>-</v>
          </cell>
          <cell r="E510">
            <v>0.120558721922211</v>
          </cell>
          <cell r="F510">
            <v>0.120558721922211</v>
          </cell>
          <cell r="G510">
            <v>0.120558721922211</v>
          </cell>
          <cell r="H510">
            <v>0.120558721922211</v>
          </cell>
          <cell r="I510">
            <v>0.120558721922211</v>
          </cell>
          <cell r="J510">
            <v>0.120558721922211</v>
          </cell>
          <cell r="K510">
            <v>0.120558721922211</v>
          </cell>
          <cell r="L510">
            <v>0.120558721922211</v>
          </cell>
          <cell r="M510">
            <v>8.85558611937695E-2</v>
          </cell>
        </row>
        <row r="511">
          <cell r="B511" t="str">
            <v>ITOT-CHPWODCCS</v>
          </cell>
          <cell r="C511" t="str">
            <v>VAR_fin</v>
          </cell>
          <cell r="D511" t="str">
            <v>IWOD</v>
          </cell>
          <cell r="J511">
            <v>1.6193272951124183E-3</v>
          </cell>
          <cell r="K511">
            <v>1.7249341646101365E-3</v>
          </cell>
          <cell r="L511">
            <v>3.8067886900066484E-3</v>
          </cell>
          <cell r="M511">
            <v>1.9414556588896446E-3</v>
          </cell>
          <cell r="N511">
            <v>3.8170983833665374E-3</v>
          </cell>
          <cell r="O511">
            <v>3.1786551324331259E-3</v>
          </cell>
          <cell r="P511">
            <v>6.7476887632475484E-3</v>
          </cell>
        </row>
        <row r="512">
          <cell r="B512" t="str">
            <v>SUP_WODBIO</v>
          </cell>
          <cell r="C512" t="str">
            <v>VAR_fout</v>
          </cell>
          <cell r="D512" t="str">
            <v>ELC35</v>
          </cell>
          <cell r="F512">
            <v>8.41863664687125E-6</v>
          </cell>
          <cell r="G512">
            <v>1.9062902953356757E-5</v>
          </cell>
          <cell r="H512">
            <v>4.4472074595586229E-5</v>
          </cell>
          <cell r="I512">
            <v>6.6045483198143209E-5</v>
          </cell>
          <cell r="J512">
            <v>7.2441100743562994E-5</v>
          </cell>
          <cell r="K512">
            <v>7.5538093237311529E-5</v>
          </cell>
          <cell r="L512">
            <v>8.5317961428722466E-5</v>
          </cell>
          <cell r="M512">
            <v>8.8189882630188655E-5</v>
          </cell>
          <cell r="N512">
            <v>1.0929940312904558E-4</v>
          </cell>
          <cell r="O512">
            <v>1.1840727713653797E-4</v>
          </cell>
          <cell r="P512">
            <v>2.1455602695950497E-4</v>
          </cell>
        </row>
        <row r="513">
          <cell r="B513" t="str">
            <v>SUP_WODBIO</v>
          </cell>
          <cell r="C513" t="str">
            <v>VAR_fout</v>
          </cell>
          <cell r="D513" t="str">
            <v>BIO</v>
          </cell>
          <cell r="F513">
            <v>2.1046591617178106E-4</v>
          </cell>
          <cell r="G513">
            <v>4.765725738339184E-4</v>
          </cell>
          <cell r="H513">
            <v>1.1118018648896559E-3</v>
          </cell>
          <cell r="I513">
            <v>1.6511370799535763E-3</v>
          </cell>
          <cell r="J513">
            <v>1.8110275185890714E-3</v>
          </cell>
          <cell r="K513">
            <v>1.8884523309327867E-3</v>
          </cell>
          <cell r="L513">
            <v>2.1329490357180586E-3</v>
          </cell>
          <cell r="M513">
            <v>2.2047470657547115E-3</v>
          </cell>
          <cell r="N513">
            <v>2.7324850782261328E-3</v>
          </cell>
          <cell r="O513">
            <v>2.9601819284134469E-3</v>
          </cell>
          <cell r="P513">
            <v>5.3639006739876214E-3</v>
          </cell>
        </row>
        <row r="514">
          <cell r="B514" t="str">
            <v>SUP_WODBIO</v>
          </cell>
          <cell r="C514" t="str">
            <v>VAR_fout</v>
          </cell>
          <cell r="D514" t="str">
            <v>LTH</v>
          </cell>
          <cell r="F514">
            <v>2.5255909940613735E-5</v>
          </cell>
          <cell r="G514">
            <v>5.718870886007024E-5</v>
          </cell>
          <cell r="H514">
            <v>1.3341622378675863E-4</v>
          </cell>
          <cell r="I514">
            <v>1.9813644959442925E-4</v>
          </cell>
          <cell r="J514">
            <v>2.1732330223068853E-4</v>
          </cell>
          <cell r="K514">
            <v>2.2661427971193453E-4</v>
          </cell>
          <cell r="L514">
            <v>2.5595388428616725E-4</v>
          </cell>
          <cell r="M514">
            <v>2.645696478905654E-4</v>
          </cell>
          <cell r="N514">
            <v>3.2789820938713623E-4</v>
          </cell>
          <cell r="O514">
            <v>3.5522183140961365E-4</v>
          </cell>
          <cell r="P514">
            <v>6.436680808785143E-4</v>
          </cell>
        </row>
        <row r="515">
          <cell r="B515" t="str">
            <v>SUP_WODBIO</v>
          </cell>
          <cell r="C515" t="str">
            <v>VAR_fin</v>
          </cell>
          <cell r="D515" t="str">
            <v>CWOD</v>
          </cell>
          <cell r="F515">
            <v>2.8412898683190436E-4</v>
          </cell>
          <cell r="G515">
            <v>6.4337297467579029E-4</v>
          </cell>
          <cell r="H515">
            <v>1.5009325176010343E-3</v>
          </cell>
          <cell r="I515">
            <v>2.2290350579373306E-3</v>
          </cell>
          <cell r="J515">
            <v>2.4448871500952485E-3</v>
          </cell>
          <cell r="K515">
            <v>2.5494106467592631E-3</v>
          </cell>
          <cell r="L515">
            <v>2.8794811982193829E-3</v>
          </cell>
          <cell r="M515">
            <v>2.9764085387688636E-3</v>
          </cell>
          <cell r="N515">
            <v>3.6888548556052833E-3</v>
          </cell>
          <cell r="O515">
            <v>3.9962456033581532E-3</v>
          </cell>
          <cell r="P515">
            <v>7.2412659098832904E-3</v>
          </cell>
        </row>
        <row r="516">
          <cell r="B516" t="str">
            <v>SUP_WODBIO</v>
          </cell>
          <cell r="C516" t="str">
            <v>VAR_ncap</v>
          </cell>
          <cell r="D516" t="str">
            <v>-</v>
          </cell>
          <cell r="E516">
            <v>2.9676875724660898E-6</v>
          </cell>
          <cell r="F516">
            <v>8.6744255181125994E-5</v>
          </cell>
          <cell r="G516">
            <v>7.3224820566417697E-6</v>
          </cell>
          <cell r="H516">
            <v>2.1008606044635802E-6</v>
          </cell>
          <cell r="I516">
            <v>6.7960850168954299E-5</v>
          </cell>
          <cell r="J516">
            <v>2.4448164154224898E-5</v>
          </cell>
          <cell r="K516">
            <v>5.6602768754718498E-5</v>
          </cell>
          <cell r="L516">
            <v>8.0372177063724003E-5</v>
          </cell>
          <cell r="M516">
            <v>6.0360298444386298E-6</v>
          </cell>
          <cell r="N516">
            <v>1.3850514539650099E-4</v>
          </cell>
          <cell r="O516">
            <v>2.1391364815151099E-5</v>
          </cell>
          <cell r="P516">
            <v>3.3220761406746999E-4</v>
          </cell>
        </row>
        <row r="517">
          <cell r="B517" t="str">
            <v>SUP_WODBIO</v>
          </cell>
          <cell r="C517" t="str">
            <v>VAR_cap</v>
          </cell>
          <cell r="D517" t="str">
            <v>-</v>
          </cell>
          <cell r="E517">
            <v>2.9676875724660898E-6</v>
          </cell>
          <cell r="F517">
            <v>8.9505690380734275E-5</v>
          </cell>
          <cell r="G517">
            <v>9.6421962616874331E-5</v>
          </cell>
          <cell r="H517">
            <v>9.7608620097027577E-5</v>
          </cell>
          <cell r="I517">
            <v>1.638212906713168E-4</v>
          </cell>
          <cell r="J517">
            <v>1.5177038783899333E-4</v>
          </cell>
          <cell r="K517">
            <v>1.4920853593042692E-4</v>
          </cell>
          <cell r="L517">
            <v>2.2647314809365229E-4</v>
          </cell>
          <cell r="M517">
            <v>1.8013577121852014E-4</v>
          </cell>
          <cell r="N517">
            <v>2.7726736278908522E-4</v>
          </cell>
          <cell r="O517">
            <v>2.422094517603712E-4</v>
          </cell>
          <cell r="P517">
            <v>4.9400001591892099E-4</v>
          </cell>
        </row>
        <row r="518">
          <cell r="B518" t="str">
            <v>D-RLFO</v>
          </cell>
          <cell r="C518" t="str">
            <v>VAR_fout</v>
          </cell>
          <cell r="D518" t="str">
            <v>CO2</v>
          </cell>
          <cell r="E518">
            <v>4514.4839807724502</v>
          </cell>
          <cell r="F518">
            <v>3846.5241944358199</v>
          </cell>
          <cell r="G518">
            <v>3347.1519101341601</v>
          </cell>
          <cell r="H518">
            <v>3442.6184654854301</v>
          </cell>
          <cell r="I518">
            <v>2758.2085805216998</v>
          </cell>
          <cell r="J518">
            <v>2517.5399781809601</v>
          </cell>
          <cell r="K518">
            <v>2431.0003855137302</v>
          </cell>
          <cell r="L518">
            <v>2070.1129810320399</v>
          </cell>
          <cell r="M518">
            <v>1934.9067414151</v>
          </cell>
          <cell r="N518">
            <v>1663.8396835016099</v>
          </cell>
          <cell r="O518">
            <v>1265.0316352848199</v>
          </cell>
          <cell r="P518">
            <v>507.97137497270597</v>
          </cell>
        </row>
        <row r="519">
          <cell r="B519" t="str">
            <v>D-RLFO</v>
          </cell>
          <cell r="C519" t="str">
            <v>VAR_fout</v>
          </cell>
          <cell r="D519" t="str">
            <v>RLFO</v>
          </cell>
          <cell r="E519">
            <v>60.23184310901803</v>
          </cell>
          <cell r="F519">
            <v>51.319983143379837</v>
          </cell>
          <cell r="G519">
            <v>44.657724037641934</v>
          </cell>
          <cell r="H519">
            <v>45.931843223971889</v>
          </cell>
          <cell r="I519">
            <v>36.801274300324181</v>
          </cell>
          <cell r="J519">
            <v>33.58959310698738</v>
          </cell>
          <cell r="K519">
            <v>32.43493799825341</v>
          </cell>
          <cell r="L519">
            <v>27.620863260484931</v>
          </cell>
          <cell r="M519">
            <v>25.816124871037381</v>
          </cell>
          <cell r="N519">
            <v>22.200385618337599</v>
          </cell>
          <cell r="O519">
            <v>16.879141655410137</v>
          </cell>
          <cell r="P519">
            <v>6.7799980190330036</v>
          </cell>
        </row>
        <row r="520">
          <cell r="B520" t="str">
            <v>D-RLFO</v>
          </cell>
          <cell r="C520" t="str">
            <v>VAR_fin</v>
          </cell>
          <cell r="D520" t="str">
            <v>LFO</v>
          </cell>
          <cell r="E520">
            <v>61.254870838160805</v>
          </cell>
          <cell r="F520">
            <v>52.191644429251312</v>
          </cell>
          <cell r="G520">
            <v>45.415901087302004</v>
          </cell>
          <cell r="H520">
            <v>46.71124105136262</v>
          </cell>
          <cell r="I520">
            <v>37.424811133265877</v>
          </cell>
          <cell r="J520">
            <v>34.159294140854314</v>
          </cell>
          <cell r="K520">
            <v>32.985079857716805</v>
          </cell>
          <cell r="L520">
            <v>28.088371520109082</v>
          </cell>
          <cell r="M520">
            <v>26.253822814316162</v>
          </cell>
          <cell r="N520">
            <v>22.575843738149359</v>
          </cell>
          <cell r="O520">
            <v>17.164608348504981</v>
          </cell>
          <cell r="P520">
            <v>6.8924202845686144</v>
          </cell>
        </row>
        <row r="521">
          <cell r="B521" t="str">
            <v>D-RLFO</v>
          </cell>
          <cell r="C521" t="str">
            <v>VAR_fin</v>
          </cell>
          <cell r="D521" t="str">
            <v>BDS</v>
          </cell>
          <cell r="G521">
            <v>3.2693678606916289E-4</v>
          </cell>
          <cell r="H521">
            <v>7.4680779351937244E-4</v>
          </cell>
          <cell r="I521">
            <v>1.5266359056909022E-3</v>
          </cell>
          <cell r="J521">
            <v>8.1255803617440506E-4</v>
          </cell>
          <cell r="K521">
            <v>7.601339182631069E-4</v>
          </cell>
          <cell r="L521">
            <v>1.6274322966564724E-3</v>
          </cell>
          <cell r="M521">
            <v>7.8463129907237552E-4</v>
          </cell>
          <cell r="N521">
            <v>1.6116706376821674E-3</v>
          </cell>
          <cell r="O521">
            <v>1.2226983174937901E-3</v>
          </cell>
          <cell r="P521">
            <v>2.7348303789136177E-3</v>
          </cell>
        </row>
        <row r="522">
          <cell r="B522" t="str">
            <v>G-INTC-EXP00-IT</v>
          </cell>
          <cell r="C522" t="str">
            <v>VAR_fout</v>
          </cell>
          <cell r="D522" t="str">
            <v>ELC_E-IT</v>
          </cell>
          <cell r="E522">
            <v>71.694107738067387</v>
          </cell>
          <cell r="F522">
            <v>35.743390380021182</v>
          </cell>
          <cell r="G522">
            <v>64.424627147040695</v>
          </cell>
          <cell r="H522">
            <v>81.345550970312701</v>
          </cell>
          <cell r="I522">
            <v>66.190154407436452</v>
          </cell>
          <cell r="J522">
            <v>43.470048005825262</v>
          </cell>
          <cell r="K522">
            <v>27.718545244614948</v>
          </cell>
          <cell r="L522">
            <v>28.689042366453396</v>
          </cell>
          <cell r="M522">
            <v>39.904834592262873</v>
          </cell>
          <cell r="N522">
            <v>34.593188867425305</v>
          </cell>
          <cell r="O522">
            <v>32.541268774435082</v>
          </cell>
          <cell r="P522">
            <v>28.076637203296819</v>
          </cell>
        </row>
        <row r="523">
          <cell r="B523" t="str">
            <v>G-INTC-EXP00-IT</v>
          </cell>
          <cell r="C523" t="str">
            <v>VAR_fin</v>
          </cell>
          <cell r="D523" t="str">
            <v>ELC</v>
          </cell>
          <cell r="E523">
            <v>71.694107738067387</v>
          </cell>
          <cell r="F523">
            <v>35.743390380021182</v>
          </cell>
          <cell r="G523">
            <v>64.424627147040695</v>
          </cell>
          <cell r="H523">
            <v>81.345550970312701</v>
          </cell>
          <cell r="I523">
            <v>66.190154407436452</v>
          </cell>
          <cell r="J523">
            <v>43.470048005825262</v>
          </cell>
          <cell r="K523">
            <v>27.718545244614948</v>
          </cell>
          <cell r="L523">
            <v>28.689042366453396</v>
          </cell>
          <cell r="M523">
            <v>39.904834592262873</v>
          </cell>
          <cell r="N523">
            <v>34.593188867425305</v>
          </cell>
          <cell r="O523">
            <v>32.541268774435082</v>
          </cell>
          <cell r="P523">
            <v>28.076637203296819</v>
          </cell>
        </row>
        <row r="524">
          <cell r="B524" t="str">
            <v>G-INTC-EXP00-IT</v>
          </cell>
          <cell r="C524" t="str">
            <v>VAR_ncap</v>
          </cell>
          <cell r="D524" t="str">
            <v>-</v>
          </cell>
          <cell r="E524">
            <v>2.02190234658603</v>
          </cell>
          <cell r="F524">
            <v>7.3893899239786697E-5</v>
          </cell>
          <cell r="G524">
            <v>2.8616174296385401E-5</v>
          </cell>
          <cell r="H524">
            <v>2.07183329051821E-5</v>
          </cell>
          <cell r="I524">
            <v>1.16500099672716E-4</v>
          </cell>
          <cell r="J524">
            <v>1.4177426841578801E-5</v>
          </cell>
          <cell r="K524">
            <v>2.09155483568217</v>
          </cell>
          <cell r="L524">
            <v>1.5294528530359</v>
          </cell>
          <cell r="M524">
            <v>0.90339149160351095</v>
          </cell>
          <cell r="N524">
            <v>0.76688355707185396</v>
          </cell>
        </row>
        <row r="525">
          <cell r="B525" t="str">
            <v>G-INTC-EXP00-IT</v>
          </cell>
          <cell r="C525" t="str">
            <v>VAR_cap</v>
          </cell>
          <cell r="D525" t="str">
            <v>-</v>
          </cell>
          <cell r="E525">
            <v>3.7499983460732649</v>
          </cell>
          <cell r="F525">
            <v>3.7499960701962842</v>
          </cell>
          <cell r="G525">
            <v>3.7499951851361621</v>
          </cell>
          <cell r="H525">
            <v>4.8624540331955517</v>
          </cell>
          <cell r="I525">
            <v>5.7719951804960301</v>
          </cell>
          <cell r="J525">
            <v>5.7719996944039424</v>
          </cell>
          <cell r="K525">
            <v>5.7720900208989425</v>
          </cell>
          <cell r="L525">
            <v>5.7719993240771554</v>
          </cell>
          <cell r="M525">
            <v>7.5421649007730132</v>
          </cell>
          <cell r="N525">
            <v>6.8330975314726752</v>
          </cell>
          <cell r="O525">
            <v>6.5464420357540956</v>
          </cell>
          <cell r="P525">
            <v>5.9820516876561927</v>
          </cell>
        </row>
        <row r="526">
          <cell r="B526" t="str">
            <v>EWOD-CCS</v>
          </cell>
          <cell r="C526" t="str">
            <v>VAR_fin</v>
          </cell>
          <cell r="D526" t="str">
            <v>EWOD</v>
          </cell>
          <cell r="J526">
            <v>1.5711916728945359E-3</v>
          </cell>
          <cell r="K526">
            <v>1.7216298949557696E-3</v>
          </cell>
          <cell r="L526">
            <v>3.8096582327655916E-3</v>
          </cell>
          <cell r="M526">
            <v>1.9433523199894145E-3</v>
          </cell>
          <cell r="N526">
            <v>3.8184632425801832E-3</v>
          </cell>
          <cell r="O526">
            <v>3.1817060649573146E-3</v>
          </cell>
          <cell r="P526">
            <v>6.7492165837204389E-3</v>
          </cell>
        </row>
        <row r="527">
          <cell r="B527" t="str">
            <v>EOIL-ENG</v>
          </cell>
          <cell r="C527" t="str">
            <v>VAR_fout</v>
          </cell>
          <cell r="D527" t="str">
            <v>ELC35</v>
          </cell>
          <cell r="E527">
            <v>3.960295936802255E-2</v>
          </cell>
          <cell r="F527">
            <v>1.3803235176957336E-4</v>
          </cell>
          <cell r="G527">
            <v>1.2856882662190953E-2</v>
          </cell>
          <cell r="H527">
            <v>5.7031757235850014E-3</v>
          </cell>
          <cell r="I527">
            <v>7.1283092107351552E-3</v>
          </cell>
          <cell r="J527">
            <v>9.6920399808404327E-3</v>
          </cell>
          <cell r="K527">
            <v>1.9045922393701113E-2</v>
          </cell>
          <cell r="L527">
            <v>5.13397850429669E-2</v>
          </cell>
          <cell r="M527">
            <v>2.2051402997413958E-2</v>
          </cell>
          <cell r="N527">
            <v>5.2160904463196468E-2</v>
          </cell>
          <cell r="O527">
            <v>3.6510754773627585E-2</v>
          </cell>
          <cell r="P527">
            <v>7.4570351841422577E-2</v>
          </cell>
        </row>
        <row r="528">
          <cell r="B528" t="str">
            <v>EOIL-ENG</v>
          </cell>
          <cell r="C528" t="str">
            <v>VAR_fout</v>
          </cell>
          <cell r="D528" t="str">
            <v>CO2_E</v>
          </cell>
          <cell r="E528">
            <v>10.288593366003701</v>
          </cell>
          <cell r="F528">
            <v>6.9577155738758903E-2</v>
          </cell>
          <cell r="G528">
            <v>3.1945200191374901</v>
          </cell>
          <cell r="H528">
            <v>1.37039543793817</v>
          </cell>
          <cell r="I528">
            <v>1.73531501987088</v>
          </cell>
          <cell r="J528">
            <v>2.2644346146047698</v>
          </cell>
          <cell r="K528">
            <v>4.3247240004037097</v>
          </cell>
          <cell r="L528">
            <v>11.4779051376357</v>
          </cell>
          <cell r="M528">
            <v>5.0413634527810798</v>
          </cell>
          <cell r="N528">
            <v>11.642198570840399</v>
          </cell>
          <cell r="O528">
            <v>8.3103919216326894</v>
          </cell>
          <cell r="P528">
            <v>16.7656102229667</v>
          </cell>
        </row>
        <row r="529">
          <cell r="B529" t="str">
            <v>EOIL-ENG</v>
          </cell>
          <cell r="C529" t="str">
            <v>VAR_fin</v>
          </cell>
          <cell r="D529" t="str">
            <v>ELFO</v>
          </cell>
          <cell r="E529">
            <v>0.1396009954681649</v>
          </cell>
          <cell r="F529">
            <v>9.4405910093295657E-4</v>
          </cell>
          <cell r="G529">
            <v>4.3344912064280726E-2</v>
          </cell>
          <cell r="H529">
            <v>1.8594239320735093E-2</v>
          </cell>
          <cell r="I529">
            <v>2.3545658342888433E-2</v>
          </cell>
          <cell r="J529">
            <v>3.0725028692059234E-2</v>
          </cell>
          <cell r="K529">
            <v>5.8680108553646061E-2</v>
          </cell>
          <cell r="L529">
            <v>0.15573819725421587</v>
          </cell>
          <cell r="M529">
            <v>6.8403846035021323E-2</v>
          </cell>
          <cell r="N529">
            <v>0.15796741615794235</v>
          </cell>
          <cell r="O529">
            <v>0.1127597275662509</v>
          </cell>
          <cell r="P529">
            <v>0.2274845349113529</v>
          </cell>
        </row>
        <row r="530">
          <cell r="B530" t="str">
            <v>EOIL-ENG</v>
          </cell>
          <cell r="C530" t="str">
            <v>VAR_ncap</v>
          </cell>
          <cell r="D530" t="str">
            <v>-</v>
          </cell>
          <cell r="F530">
            <v>1.24148564461307E-5</v>
          </cell>
          <cell r="G530">
            <v>3.25849421440584E-4</v>
          </cell>
          <cell r="H530">
            <v>2.66422855145419E-2</v>
          </cell>
          <cell r="I530">
            <v>2.10074555492317E-2</v>
          </cell>
          <cell r="J530">
            <v>7.3768264852713504E-3</v>
          </cell>
          <cell r="K530">
            <v>6.0727426416683E-4</v>
          </cell>
          <cell r="L530">
            <v>4.5613755246354303E-4</v>
          </cell>
          <cell r="M530">
            <v>1.9094453203611299E-2</v>
          </cell>
          <cell r="N530">
            <v>1.73670149967847E-2</v>
          </cell>
          <cell r="O530">
            <v>1.6136451855620099E-3</v>
          </cell>
          <cell r="P530">
            <v>9.7601008197823694E-3</v>
          </cell>
        </row>
        <row r="531">
          <cell r="B531" t="str">
            <v>EOIL-ENG</v>
          </cell>
          <cell r="C531" t="str">
            <v>VAR_cap</v>
          </cell>
          <cell r="D531" t="str">
            <v>-</v>
          </cell>
          <cell r="E531">
            <v>2.8959340081790803E-2</v>
          </cell>
          <cell r="F531">
            <v>2.3160902229512829E-2</v>
          </cell>
          <cell r="G531">
            <v>1.2839997045585611E-2</v>
          </cell>
          <cell r="H531">
            <v>3.3971114483262545E-2</v>
          </cell>
          <cell r="I531">
            <v>5.4970023247747836E-2</v>
          </cell>
          <cell r="J531">
            <v>6.2332390507375685E-2</v>
          </cell>
          <cell r="K531">
            <v>5.7166396353118105E-2</v>
          </cell>
          <cell r="L531">
            <v>5.6041597151807301E-2</v>
          </cell>
          <cell r="M531">
            <v>4.8511021064837387E-2</v>
          </cell>
          <cell r="N531">
            <v>4.4863118171239232E-2</v>
          </cell>
          <cell r="O531">
            <v>3.9004594321650959E-2</v>
          </cell>
          <cell r="P531">
            <v>4.824579922324828E-2</v>
          </cell>
        </row>
        <row r="532">
          <cell r="B532" t="str">
            <v>D-SWOD</v>
          </cell>
          <cell r="C532" t="str">
            <v>VAR_fout</v>
          </cell>
          <cell r="D532" t="str">
            <v>SWOD</v>
          </cell>
          <cell r="E532">
            <v>8.5743730589055609</v>
          </cell>
          <cell r="F532">
            <v>9.3870398317350379</v>
          </cell>
          <cell r="G532">
            <v>9.1491427294221221</v>
          </cell>
          <cell r="H532">
            <v>7.9171671212614143</v>
          </cell>
          <cell r="I532">
            <v>5.1379561025468519</v>
          </cell>
          <cell r="J532">
            <v>3.23431228551906</v>
          </cell>
          <cell r="K532">
            <v>2.0370973011339029</v>
          </cell>
          <cell r="L532">
            <v>0.69464765606711987</v>
          </cell>
          <cell r="M532">
            <v>0.66952076030974939</v>
          </cell>
          <cell r="N532">
            <v>0.6766982121790085</v>
          </cell>
          <cell r="O532">
            <v>0.65536265623126622</v>
          </cell>
          <cell r="P532">
            <v>0.69605847283766797</v>
          </cell>
        </row>
        <row r="533">
          <cell r="B533" t="str">
            <v>D-SWOD</v>
          </cell>
          <cell r="C533" t="str">
            <v>VAR_fin</v>
          </cell>
          <cell r="D533" t="str">
            <v>WOD</v>
          </cell>
          <cell r="E533">
            <v>8.5743730589055609</v>
          </cell>
          <cell r="F533">
            <v>9.3870398317350379</v>
          </cell>
          <cell r="G533">
            <v>9.1491427294221221</v>
          </cell>
          <cell r="H533">
            <v>7.9171671212614143</v>
          </cell>
          <cell r="I533">
            <v>5.1379561025468519</v>
          </cell>
          <cell r="J533">
            <v>3.23431228551906</v>
          </cell>
          <cell r="K533">
            <v>2.0370973011339029</v>
          </cell>
          <cell r="L533">
            <v>0.69464765606711987</v>
          </cell>
          <cell r="M533">
            <v>0.66952076030974939</v>
          </cell>
          <cell r="N533">
            <v>0.6766982121790085</v>
          </cell>
          <cell r="O533">
            <v>0.65536265623126622</v>
          </cell>
          <cell r="P533">
            <v>0.69605847283766797</v>
          </cell>
        </row>
        <row r="534">
          <cell r="B534" t="str">
            <v>SCOM-CHPWOD</v>
          </cell>
          <cell r="C534" t="str">
            <v>VAR_fout</v>
          </cell>
          <cell r="D534" t="str">
            <v>SCOM_KEV_WOD_ELC_CHP</v>
          </cell>
          <cell r="H534">
            <v>1.3584531416962803E-2</v>
          </cell>
          <cell r="I534">
            <v>1.0562707086550481E-2</v>
          </cell>
          <cell r="J534">
            <v>8.9787869452428275E-3</v>
          </cell>
          <cell r="K534">
            <v>1.2182732431272448E-2</v>
          </cell>
          <cell r="L534">
            <v>1.8011100336736655E-2</v>
          </cell>
          <cell r="M534">
            <v>1.5698117391629133E-2</v>
          </cell>
          <cell r="N534">
            <v>2.2401844849756394E-2</v>
          </cell>
          <cell r="O534">
            <v>1.9843482402825154E-2</v>
          </cell>
          <cell r="P534">
            <v>4.153602327472003E-2</v>
          </cell>
        </row>
        <row r="535">
          <cell r="B535" t="str">
            <v>SCOM-CHPWOD</v>
          </cell>
          <cell r="C535" t="str">
            <v>VAR_fout</v>
          </cell>
          <cell r="D535" t="str">
            <v>SCOM_LTH_CHPWOD</v>
          </cell>
          <cell r="H535">
            <v>2.17103690615074E-2</v>
          </cell>
          <cell r="I535">
            <v>1.6517170528071622E-2</v>
          </cell>
          <cell r="J535">
            <v>1.3731095880566951E-2</v>
          </cell>
          <cell r="K535">
            <v>1.826117219395142E-2</v>
          </cell>
          <cell r="L535">
            <v>2.6451030974825686E-2</v>
          </cell>
          <cell r="M535">
            <v>2.3054193336844497E-2</v>
          </cell>
          <cell r="N535">
            <v>3.2899261063219797E-2</v>
          </cell>
          <cell r="O535">
            <v>2.9142060055873147E-2</v>
          </cell>
          <cell r="P535">
            <v>6.0999640092492223E-2</v>
          </cell>
        </row>
        <row r="536">
          <cell r="B536" t="str">
            <v>SCOM-CHPWOD</v>
          </cell>
          <cell r="C536" t="str">
            <v>VAR_fin</v>
          </cell>
          <cell r="D536" t="str">
            <v>SWOD</v>
          </cell>
          <cell r="H536">
            <v>4.2604875095695147E-2</v>
          </cell>
          <cell r="I536">
            <v>3.3907484703624695E-2</v>
          </cell>
          <cell r="J536">
            <v>2.8961889299738575E-2</v>
          </cell>
          <cell r="K536">
            <v>3.7421314623226155E-2</v>
          </cell>
          <cell r="L536">
            <v>5.6661171362153651E-2</v>
          </cell>
          <cell r="M536">
            <v>4.7008009363874378E-2</v>
          </cell>
          <cell r="N536">
            <v>6.8721985391292179E-2</v>
          </cell>
          <cell r="O536">
            <v>6.0405964655387924E-2</v>
          </cell>
          <cell r="P536">
            <v>0.12665126058368117</v>
          </cell>
        </row>
        <row r="537">
          <cell r="B537" t="str">
            <v>SCOM-CHPWOD</v>
          </cell>
          <cell r="C537" t="str">
            <v>VAR_ncap</v>
          </cell>
          <cell r="D537" t="str">
            <v>-</v>
          </cell>
          <cell r="H537">
            <v>8.2973455352871597E-4</v>
          </cell>
          <cell r="I537">
            <v>1.21632037829056E-5</v>
          </cell>
          <cell r="J537">
            <v>7.9890160755202399E-5</v>
          </cell>
          <cell r="K537">
            <v>7.4103250869074803E-4</v>
          </cell>
          <cell r="L537">
            <v>5.7758669941402002E-4</v>
          </cell>
          <cell r="M537">
            <v>7.1032086304083599E-6</v>
          </cell>
          <cell r="N537">
            <v>1.20229184601855E-3</v>
          </cell>
          <cell r="O537">
            <v>2.2802284760684301E-4</v>
          </cell>
          <cell r="P537">
            <v>1.7908666544057901E-3</v>
          </cell>
        </row>
        <row r="538">
          <cell r="B538" t="str">
            <v>SCOM-CHPWOD</v>
          </cell>
          <cell r="C538" t="str">
            <v>VAR_cap</v>
          </cell>
          <cell r="D538" t="str">
            <v>-</v>
          </cell>
          <cell r="H538">
            <v>8.2973455352871597E-4</v>
          </cell>
          <cell r="I538">
            <v>8.4160012809589562E-4</v>
          </cell>
          <cell r="J538">
            <v>7.627006131752629E-4</v>
          </cell>
          <cell r="K538">
            <v>8.3217462416960118E-4</v>
          </cell>
          <cell r="L538">
            <v>1.3972573217598142E-3</v>
          </cell>
          <cell r="M538">
            <v>1.2371940523191478E-3</v>
          </cell>
          <cell r="N538">
            <v>1.7851771424871861E-3</v>
          </cell>
          <cell r="O538">
            <v>1.5350665870284758E-3</v>
          </cell>
          <cell r="P538">
            <v>3.2191236589920844E-3</v>
          </cell>
        </row>
        <row r="539">
          <cell r="B539" t="str">
            <v>ENUC_BMGL</v>
          </cell>
          <cell r="C539" t="str">
            <v>VAR_fout</v>
          </cell>
          <cell r="D539" t="str">
            <v>ELC</v>
          </cell>
          <cell r="E539">
            <v>32.820801463544292</v>
          </cell>
          <cell r="F539">
            <v>1.5344619592243041E-2</v>
          </cell>
        </row>
        <row r="540">
          <cell r="B540" t="str">
            <v>ENUC_BMGL</v>
          </cell>
          <cell r="C540" t="str">
            <v>VAR_fin</v>
          </cell>
          <cell r="D540" t="str">
            <v>URN</v>
          </cell>
          <cell r="E540">
            <v>98.945503818838333</v>
          </cell>
          <cell r="F540">
            <v>4.6259720931840588E-2</v>
          </cell>
        </row>
        <row r="541">
          <cell r="B541" t="str">
            <v>ENUC_BMGL</v>
          </cell>
          <cell r="C541" t="str">
            <v>VAR_cap</v>
          </cell>
          <cell r="D541" t="str">
            <v>-</v>
          </cell>
          <cell r="E541">
            <v>1.2329999053893934</v>
          </cell>
          <cell r="F541">
            <v>5.7066727089005731E-4</v>
          </cell>
        </row>
        <row r="542">
          <cell r="B542" t="str">
            <v>D-RSH2R</v>
          </cell>
          <cell r="C542" t="str">
            <v>VAR_fout</v>
          </cell>
          <cell r="D542" t="str">
            <v>RSH2</v>
          </cell>
          <cell r="H542">
            <v>1.1441254170146877E-3</v>
          </cell>
          <cell r="I542">
            <v>2.1957557417973464E-3</v>
          </cell>
          <cell r="J542">
            <v>2.6178928435704176E-3</v>
          </cell>
          <cell r="K542">
            <v>2.8942864628729715E-3</v>
          </cell>
          <cell r="L542">
            <v>5.1055003085778506E-3</v>
          </cell>
          <cell r="M542">
            <v>3.1890277632281158E-3</v>
          </cell>
          <cell r="N542">
            <v>5.4768533784662178E-3</v>
          </cell>
          <cell r="O542">
            <v>5.855433784239257E-3</v>
          </cell>
          <cell r="P542">
            <v>1.4491660465507756E-2</v>
          </cell>
        </row>
        <row r="543">
          <cell r="B543" t="str">
            <v>D-RSH2R</v>
          </cell>
          <cell r="C543" t="str">
            <v>VAR_fin</v>
          </cell>
          <cell r="D543" t="str">
            <v>H2</v>
          </cell>
          <cell r="H543">
            <v>1.1441254170146877E-3</v>
          </cell>
          <cell r="I543">
            <v>2.1957557417973464E-3</v>
          </cell>
          <cell r="J543">
            <v>2.6178928435704176E-3</v>
          </cell>
          <cell r="K543">
            <v>2.8942864628729715E-3</v>
          </cell>
          <cell r="L543">
            <v>5.1055003085778506E-3</v>
          </cell>
          <cell r="M543">
            <v>3.1890277632281158E-3</v>
          </cell>
          <cell r="N543">
            <v>5.4768533784662178E-3</v>
          </cell>
          <cell r="O543">
            <v>5.855433784239257E-3</v>
          </cell>
          <cell r="P543">
            <v>1.4491660465507756E-2</v>
          </cell>
        </row>
        <row r="544">
          <cell r="B544" t="str">
            <v>D-RSH2R</v>
          </cell>
          <cell r="C544" t="str">
            <v>VAR_ncap</v>
          </cell>
          <cell r="D544" t="str">
            <v>-</v>
          </cell>
          <cell r="H544">
            <v>1.57051485107577E-4</v>
          </cell>
          <cell r="I544">
            <v>1.711284674968E-4</v>
          </cell>
          <cell r="J544">
            <v>2.45487368007499E-4</v>
          </cell>
          <cell r="K544">
            <v>3.2684068422131498E-4</v>
          </cell>
          <cell r="L544">
            <v>1.31104037528688E-4</v>
          </cell>
          <cell r="M544">
            <v>1.4935972040103901E-4</v>
          </cell>
          <cell r="N544">
            <v>3.4789508271740598E-4</v>
          </cell>
          <cell r="O544">
            <v>4.2615993548732401E-4</v>
          </cell>
          <cell r="P544">
            <v>8.1369338301416801E-4</v>
          </cell>
        </row>
        <row r="545">
          <cell r="B545" t="str">
            <v>D-RSH2R</v>
          </cell>
          <cell r="C545" t="str">
            <v>VAR_cap</v>
          </cell>
          <cell r="D545" t="str">
            <v>-</v>
          </cell>
          <cell r="H545">
            <v>1.57051485107577E-4</v>
          </cell>
          <cell r="I545">
            <v>2.9035914755203501E-4</v>
          </cell>
          <cell r="J545">
            <v>2.8142382216353402E-4</v>
          </cell>
          <cell r="K545">
            <v>3.2684068422131498E-4</v>
          </cell>
          <cell r="L545">
            <v>4.5794472175000298E-4</v>
          </cell>
          <cell r="M545">
            <v>2.3937813093319901E-4</v>
          </cell>
          <cell r="N545">
            <v>4.6128631250474099E-4</v>
          </cell>
          <cell r="O545">
            <v>4.8777978163129997E-4</v>
          </cell>
          <cell r="P545">
            <v>1.2398533185014899E-3</v>
          </cell>
        </row>
        <row r="546">
          <cell r="B546" t="str">
            <v>ENGA-GTOC</v>
          </cell>
          <cell r="C546" t="str">
            <v>VAR_fout</v>
          </cell>
          <cell r="D546" t="str">
            <v>ELC13</v>
          </cell>
          <cell r="I546">
            <v>2.7223361605932202E-2</v>
          </cell>
          <cell r="J546">
            <v>7.1740964316732089E-2</v>
          </cell>
          <cell r="K546">
            <v>0.67449486783263746</v>
          </cell>
          <cell r="L546">
            <v>0.40299311017656481</v>
          </cell>
          <cell r="M546">
            <v>0.40514179137735379</v>
          </cell>
          <cell r="N546">
            <v>0.43327729336131821</v>
          </cell>
          <cell r="O546">
            <v>0.11647116520310055</v>
          </cell>
          <cell r="P546">
            <v>0.32210986391677898</v>
          </cell>
        </row>
        <row r="547">
          <cell r="B547" t="str">
            <v>ENGA-GTOC</v>
          </cell>
          <cell r="C547" t="str">
            <v>VAR_fout</v>
          </cell>
          <cell r="D547" t="str">
            <v>CO2_E</v>
          </cell>
          <cell r="I547">
            <v>3.8525777092684801</v>
          </cell>
          <cell r="J547">
            <v>10.6677510951088</v>
          </cell>
          <cell r="K547">
            <v>89.523304941377305</v>
          </cell>
          <cell r="L547">
            <v>52.501301572383802</v>
          </cell>
          <cell r="M547">
            <v>52.445297613943502</v>
          </cell>
          <cell r="N547">
            <v>55.505217273997502</v>
          </cell>
          <cell r="O547">
            <v>15.151777090667</v>
          </cell>
          <cell r="P547">
            <v>41.5432372868204</v>
          </cell>
        </row>
        <row r="548">
          <cell r="B548" t="str">
            <v>ENGA-GTOC</v>
          </cell>
          <cell r="C548" t="str">
            <v>VAR_fin</v>
          </cell>
          <cell r="D548" t="str">
            <v>ENGA</v>
          </cell>
          <cell r="I548">
            <v>6.8308115412561862E-2</v>
          </cell>
          <cell r="J548">
            <v>0.1891445229629225</v>
          </cell>
          <cell r="K548">
            <v>1.5872926408045618</v>
          </cell>
          <cell r="L548">
            <v>0.93087414135432356</v>
          </cell>
          <cell r="M548">
            <v>0.9298811633677927</v>
          </cell>
          <cell r="N548">
            <v>0.98413505804960111</v>
          </cell>
          <cell r="O548">
            <v>0.2686485299763649</v>
          </cell>
          <cell r="P548">
            <v>0.7365822213975266</v>
          </cell>
        </row>
        <row r="549">
          <cell r="B549" t="str">
            <v>ENGA-GTOC</v>
          </cell>
          <cell r="C549" t="str">
            <v>VAR_fin</v>
          </cell>
          <cell r="D549" t="str">
            <v>GTC</v>
          </cell>
          <cell r="I549">
            <v>2.1017446913974499E-2</v>
          </cell>
          <cell r="J549">
            <v>8.7318466244073786E-2</v>
          </cell>
          <cell r="K549">
            <v>8.7414332872116668E-2</v>
          </cell>
          <cell r="L549">
            <v>8.7433410871545422E-2</v>
          </cell>
          <cell r="M549">
            <v>8.7494744621256407E-2</v>
          </cell>
          <cell r="N549">
            <v>6.2873793922044494E-2</v>
          </cell>
          <cell r="O549">
            <v>1.8463627063601187E-2</v>
          </cell>
          <cell r="P549">
            <v>3.7797756858313332E-2</v>
          </cell>
        </row>
        <row r="550">
          <cell r="B550" t="str">
            <v>ENGA-GTOC</v>
          </cell>
          <cell r="C550" t="str">
            <v>VAR_ncap</v>
          </cell>
          <cell r="D550" t="str">
            <v>-</v>
          </cell>
          <cell r="I550">
            <v>8.7275277362318604E-2</v>
          </cell>
          <cell r="J550">
            <v>1.2958625762091901E-4</v>
          </cell>
          <cell r="K550">
            <v>5.9445490168189801E-5</v>
          </cell>
          <cell r="L550">
            <v>2.7747180465763E-5</v>
          </cell>
          <cell r="M550">
            <v>8.8794620245356801E-5</v>
          </cell>
          <cell r="N550">
            <v>2.3545260996116701E-4</v>
          </cell>
          <cell r="O550">
            <v>3.7452576572983003E-2</v>
          </cell>
        </row>
        <row r="551">
          <cell r="B551" t="str">
            <v>ENGA-GTOC</v>
          </cell>
          <cell r="C551" t="str">
            <v>VAR_cap</v>
          </cell>
          <cell r="D551" t="str">
            <v>-</v>
          </cell>
          <cell r="I551">
            <v>2.1017446913974499E-2</v>
          </cell>
          <cell r="J551">
            <v>8.7318466244073842E-2</v>
          </cell>
          <cell r="K551">
            <v>8.7414332872116612E-2</v>
          </cell>
          <cell r="L551">
            <v>8.7433410871545464E-2</v>
          </cell>
          <cell r="M551">
            <v>8.7494744621256393E-2</v>
          </cell>
          <cell r="N551">
            <v>6.2873793922044466E-2</v>
          </cell>
          <cell r="O551">
            <v>1.8463627063601204E-2</v>
          </cell>
          <cell r="P551">
            <v>3.7797756858313353E-2</v>
          </cell>
        </row>
        <row r="552">
          <cell r="B552" t="str">
            <v>D-RSH2</v>
          </cell>
          <cell r="C552" t="str">
            <v>VAR_fout</v>
          </cell>
          <cell r="D552" t="str">
            <v>RSH2</v>
          </cell>
          <cell r="H552">
            <v>1.0395876199704062E-3</v>
          </cell>
          <cell r="I552">
            <v>2.0479167664344119E-3</v>
          </cell>
          <cell r="J552">
            <v>2.5336153748031272E-3</v>
          </cell>
          <cell r="K552">
            <v>2.5214405558131596E-3</v>
          </cell>
          <cell r="L552">
            <v>5.5847526304877698E-3</v>
          </cell>
          <cell r="M552">
            <v>6.2430358480625959E-3</v>
          </cell>
          <cell r="N552">
            <v>9.4336054227370826E-3</v>
          </cell>
          <cell r="O552">
            <v>9.9105474805026832E-3</v>
          </cell>
          <cell r="P552">
            <v>2.0370481076355983E-2</v>
          </cell>
        </row>
        <row r="553">
          <cell r="B553" t="str">
            <v>D-RSH2</v>
          </cell>
          <cell r="C553" t="str">
            <v>VAR_fin</v>
          </cell>
          <cell r="D553" t="str">
            <v>H2</v>
          </cell>
          <cell r="H553">
            <v>1.047507601838417E-3</v>
          </cell>
          <cell r="I553">
            <v>2.063518590990401E-3</v>
          </cell>
          <cell r="J553">
            <v>2.5529174398176433E-3</v>
          </cell>
          <cell r="K553">
            <v>2.5406498683325563E-3</v>
          </cell>
          <cell r="L553">
            <v>5.6272994430133358E-3</v>
          </cell>
          <cell r="M553">
            <v>6.2905977175656286E-3</v>
          </cell>
          <cell r="N553">
            <v>9.5054742892595398E-3</v>
          </cell>
          <cell r="O553">
            <v>9.9860498766834536E-3</v>
          </cell>
          <cell r="P553">
            <v>2.0525671305316198E-2</v>
          </cell>
        </row>
        <row r="554">
          <cell r="B554" t="str">
            <v>D-RSH2</v>
          </cell>
          <cell r="C554" t="str">
            <v>VAR_ncap</v>
          </cell>
          <cell r="D554" t="str">
            <v>-</v>
          </cell>
          <cell r="H554">
            <v>1.9715057298233399E-4</v>
          </cell>
          <cell r="I554">
            <v>1.7299323302629599E-4</v>
          </cell>
          <cell r="J554">
            <v>2.2463990071992301E-5</v>
          </cell>
          <cell r="K554">
            <v>1.6705267480868699E-5</v>
          </cell>
          <cell r="L554">
            <v>3.2559887492625798E-4</v>
          </cell>
          <cell r="M554">
            <v>6.1582157469083098E-6</v>
          </cell>
          <cell r="N554">
            <v>3.5760623180226402E-4</v>
          </cell>
          <cell r="O554">
            <v>1.0280566845475301E-4</v>
          </cell>
          <cell r="P554">
            <v>1.29992342084476E-3</v>
          </cell>
        </row>
        <row r="555">
          <cell r="B555" t="str">
            <v>D-RSH2</v>
          </cell>
          <cell r="C555" t="str">
            <v>VAR_cap</v>
          </cell>
          <cell r="D555" t="str">
            <v>-</v>
          </cell>
          <cell r="H555">
            <v>1.9715057298233399E-4</v>
          </cell>
          <cell r="I555">
            <v>3.7014380600863101E-4</v>
          </cell>
          <cell r="J555">
            <v>3.9260779608062298E-4</v>
          </cell>
          <cell r="K555">
            <v>4.0931306356149202E-4</v>
          </cell>
          <cell r="L555">
            <v>7.3491193848774995E-4</v>
          </cell>
          <cell r="M555">
            <v>7.4107015423465795E-4</v>
          </cell>
          <cell r="N555">
            <v>1.0986763860369199E-3</v>
          </cell>
          <cell r="O555">
            <v>1.13898262379707E-3</v>
          </cell>
          <cell r="P555">
            <v>2.3042549023540998E-3</v>
          </cell>
        </row>
        <row r="556">
          <cell r="B556" t="str">
            <v>D-RWOD</v>
          </cell>
          <cell r="C556" t="str">
            <v>VAR_fout</v>
          </cell>
          <cell r="D556" t="str">
            <v>RWOD</v>
          </cell>
          <cell r="E556">
            <v>13.723007869325169</v>
          </cell>
          <cell r="F556">
            <v>14.00285774066241</v>
          </cell>
          <cell r="G556">
            <v>11.355136903718288</v>
          </cell>
          <cell r="H556">
            <v>9.641376442697581</v>
          </cell>
          <cell r="I556">
            <v>8.9874017866285989</v>
          </cell>
          <cell r="J556">
            <v>7.9018262643799995</v>
          </cell>
          <cell r="K556">
            <v>6.9895597624337293</v>
          </cell>
          <cell r="L556">
            <v>5.9077807457868499</v>
          </cell>
          <cell r="M556">
            <v>5.5258638449688275</v>
          </cell>
          <cell r="N556">
            <v>4.7559352312297154</v>
          </cell>
          <cell r="O556">
            <v>4.4478895195978412</v>
          </cell>
          <cell r="P556">
            <v>3.007182760776594</v>
          </cell>
        </row>
        <row r="557">
          <cell r="B557" t="str">
            <v>D-RWOD</v>
          </cell>
          <cell r="C557" t="str">
            <v>VAR_fin</v>
          </cell>
          <cell r="D557" t="str">
            <v>WOD</v>
          </cell>
          <cell r="E557">
            <v>13.723007869325169</v>
          </cell>
          <cell r="F557">
            <v>14.00285774066241</v>
          </cell>
          <cell r="G557">
            <v>11.355136903718288</v>
          </cell>
          <cell r="H557">
            <v>9.641376442697581</v>
          </cell>
          <cell r="I557">
            <v>8.9874017866285989</v>
          </cell>
          <cell r="J557">
            <v>7.9018262643799995</v>
          </cell>
          <cell r="K557">
            <v>6.9895597624337293</v>
          </cell>
          <cell r="L557">
            <v>5.9077807457868499</v>
          </cell>
          <cell r="M557">
            <v>5.5258638449688275</v>
          </cell>
          <cell r="N557">
            <v>4.7559352312297154</v>
          </cell>
          <cell r="O557">
            <v>4.4478895195978412</v>
          </cell>
          <cell r="P557">
            <v>3.007182760776594</v>
          </cell>
        </row>
        <row r="558">
          <cell r="B558" t="str">
            <v>SCOM-CHPGFC</v>
          </cell>
          <cell r="C558" t="str">
            <v>VAR_fout</v>
          </cell>
          <cell r="D558" t="str">
            <v>CO2_S</v>
          </cell>
          <cell r="H558">
            <v>0.50156356129470303</v>
          </cell>
          <cell r="I558">
            <v>1.4930742159914401</v>
          </cell>
          <cell r="J558">
            <v>1.4299504240902301</v>
          </cell>
          <cell r="K558">
            <v>1.0812185314690299</v>
          </cell>
          <cell r="L558">
            <v>2.6766193299368499</v>
          </cell>
          <cell r="M558">
            <v>2.6815017430654402</v>
          </cell>
          <cell r="N558">
            <v>6.1067409361885199</v>
          </cell>
          <cell r="O558">
            <v>4.4560786415075597</v>
          </cell>
          <cell r="P558">
            <v>9.4150101643194795</v>
          </cell>
        </row>
        <row r="559">
          <cell r="B559" t="str">
            <v>SCOM-CHPGFC</v>
          </cell>
          <cell r="C559" t="str">
            <v>VAR_fout</v>
          </cell>
          <cell r="D559" t="str">
            <v>SCOM_NKEV_GAS_ELC_CHP</v>
          </cell>
          <cell r="H559">
            <v>5.3357825669649193E-3</v>
          </cell>
          <cell r="I559">
            <v>1.6016132990688315E-2</v>
          </cell>
          <cell r="J559">
            <v>1.5465775863387194E-2</v>
          </cell>
          <cell r="K559">
            <v>1.1789882922933545E-2</v>
          </cell>
          <cell r="L559">
            <v>2.9423829513490228E-2</v>
          </cell>
          <cell r="M559">
            <v>2.947750143086128E-2</v>
          </cell>
          <cell r="N559">
            <v>6.713084007866818E-2</v>
          </cell>
          <cell r="O559">
            <v>4.8985261661962536E-2</v>
          </cell>
          <cell r="P559">
            <v>0.10349833868578143</v>
          </cell>
        </row>
        <row r="560">
          <cell r="B560" t="str">
            <v>SCOM-CHPGFC</v>
          </cell>
          <cell r="C560" t="str">
            <v>VAR_fout</v>
          </cell>
          <cell r="D560" t="str">
            <v>SCOM_LTH_CHPNGA</v>
          </cell>
          <cell r="H560">
            <v>1.6007347700894754E-3</v>
          </cell>
          <cell r="I560">
            <v>4.7654559636228369E-3</v>
          </cell>
          <cell r="J560">
            <v>4.563671566245403E-3</v>
          </cell>
          <cell r="K560">
            <v>3.4509255409009617E-3</v>
          </cell>
          <cell r="L560">
            <v>8.5424021168197337E-3</v>
          </cell>
          <cell r="M560">
            <v>8.5579842863790691E-3</v>
          </cell>
          <cell r="N560">
            <v>1.9489598732516555E-2</v>
          </cell>
          <cell r="O560">
            <v>1.4221527579279454E-2</v>
          </cell>
          <cell r="P560">
            <v>3.0047904779742996E-2</v>
          </cell>
        </row>
        <row r="561">
          <cell r="B561" t="str">
            <v>SCOM-CHPGFC</v>
          </cell>
          <cell r="C561" t="str">
            <v>VAR_fin</v>
          </cell>
          <cell r="D561" t="str">
            <v>SNGA</v>
          </cell>
          <cell r="H561">
            <v>8.8929709449415244E-3</v>
          </cell>
          <cell r="I561">
            <v>2.6472947092046811E-2</v>
          </cell>
          <cell r="J561">
            <v>2.5353730923585574E-2</v>
          </cell>
          <cell r="K561">
            <v>1.917054133810334E-2</v>
          </cell>
          <cell r="L561">
            <v>4.7457789537887464E-2</v>
          </cell>
          <cell r="M561">
            <v>4.7544357146550441E-2</v>
          </cell>
          <cell r="N561">
            <v>0.10827554851398098</v>
          </cell>
          <cell r="O561">
            <v>7.9008486551552501E-2</v>
          </cell>
          <cell r="P561">
            <v>0.16693280433190555</v>
          </cell>
        </row>
        <row r="562">
          <cell r="B562" t="str">
            <v>SCOM-CHPGFC</v>
          </cell>
          <cell r="C562" t="str">
            <v>VAR_ncap</v>
          </cell>
          <cell r="D562" t="str">
            <v>-</v>
          </cell>
          <cell r="H562">
            <v>3.14829507139541E-4</v>
          </cell>
          <cell r="I562">
            <v>6.2778761862907796E-4</v>
          </cell>
          <cell r="J562">
            <v>2.72965920936218E-5</v>
          </cell>
          <cell r="K562">
            <v>3.91219038380271E-5</v>
          </cell>
          <cell r="L562">
            <v>1.66685603471216E-3</v>
          </cell>
          <cell r="M562">
            <v>2.9466913648606399E-5</v>
          </cell>
          <cell r="N562">
            <v>2.25079950426326E-3</v>
          </cell>
          <cell r="O562">
            <v>3.14518103930693E-4</v>
          </cell>
          <cell r="P562">
            <v>3.52514277587819E-3</v>
          </cell>
        </row>
        <row r="563">
          <cell r="B563" t="str">
            <v>SCOM-CHPGFC</v>
          </cell>
          <cell r="C563" t="str">
            <v>VAR_cap</v>
          </cell>
          <cell r="D563" t="str">
            <v>-</v>
          </cell>
          <cell r="H563">
            <v>3.14829507139541E-4</v>
          </cell>
          <cell r="I563">
            <v>9.425081869173722E-4</v>
          </cell>
          <cell r="J563">
            <v>9.0959075566737573E-4</v>
          </cell>
          <cell r="K563">
            <v>6.9375808484418793E-4</v>
          </cell>
          <cell r="L563">
            <v>1.7322508354456658E-3</v>
          </cell>
          <cell r="M563">
            <v>1.7329991885335729E-3</v>
          </cell>
          <cell r="N563">
            <v>3.9458329704272471E-3</v>
          </cell>
          <cell r="O563">
            <v>2.8789858444619202E-3</v>
          </cell>
          <cell r="P563">
            <v>6.0889164002011125E-3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E564">
            <v>1.802965826944382E-3</v>
          </cell>
          <cell r="F564">
            <v>9.4244837775844697E-5</v>
          </cell>
          <cell r="G564">
            <v>3.5435183404568431E-3</v>
          </cell>
          <cell r="H564">
            <v>2.4098728592975962E-3</v>
          </cell>
          <cell r="I564">
            <v>3.4615877636479065E-3</v>
          </cell>
          <cell r="J564">
            <v>3.7019488247921231E-3</v>
          </cell>
          <cell r="K564">
            <v>4.0244138009719226E-3</v>
          </cell>
          <cell r="L564">
            <v>6.3317134701063099E-3</v>
          </cell>
          <cell r="M564">
            <v>4.6991336072907588E-3</v>
          </cell>
          <cell r="N564">
            <v>6.3427133689428015E-3</v>
          </cell>
          <cell r="O564">
            <v>5.2418458455818625E-3</v>
          </cell>
          <cell r="P564">
            <v>6.5632502308953372E-3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E565">
            <v>9.2723956814282499E-3</v>
          </cell>
          <cell r="F565">
            <v>4.846877371329148E-4</v>
          </cell>
          <cell r="G565">
            <v>1.8223808608063764E-2</v>
          </cell>
          <cell r="H565">
            <v>1.2393631847816189E-2</v>
          </cell>
          <cell r="I565">
            <v>1.7802451355903484E-2</v>
          </cell>
          <cell r="J565">
            <v>1.9038593956073765E-2</v>
          </cell>
          <cell r="K565">
            <v>2.0696985262141299E-2</v>
          </cell>
          <cell r="L565">
            <v>3.2563097846261005E-2</v>
          </cell>
          <cell r="M565">
            <v>2.4166972837495332E-2</v>
          </cell>
          <cell r="N565">
            <v>3.2619668754563E-2</v>
          </cell>
          <cell r="O565">
            <v>2.695806434870671E-2</v>
          </cell>
          <cell r="P565">
            <v>3.3753858330318888E-2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E566">
            <v>2.5622485790964098</v>
          </cell>
          <cell r="F566">
            <v>0.109598357228413</v>
          </cell>
          <cell r="G566">
            <v>2.73177737715806</v>
          </cell>
          <cell r="H566">
            <v>1.7071772067738</v>
          </cell>
          <cell r="I566">
            <v>2.43569513546089</v>
          </cell>
          <cell r="J566">
            <v>2.5353526024342901</v>
          </cell>
          <cell r="K566">
            <v>2.7890211997868501</v>
          </cell>
          <cell r="L566">
            <v>4.5289598551764598</v>
          </cell>
          <cell r="M566">
            <v>3.2784595148801299</v>
          </cell>
          <cell r="N566">
            <v>4.5412965134240002</v>
          </cell>
          <cell r="O566">
            <v>3.7001575577327799</v>
          </cell>
          <cell r="P566">
            <v>4.9249292589276497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E567">
            <v>3.4765923732651402E-2</v>
          </cell>
          <cell r="F567">
            <v>1.4870876150395193E-3</v>
          </cell>
          <cell r="G567">
            <v>3.7066178794546316E-2</v>
          </cell>
          <cell r="H567">
            <v>2.3163869834108512E-2</v>
          </cell>
          <cell r="I567">
            <v>3.3048780671111187E-2</v>
          </cell>
          <cell r="J567">
            <v>3.4400985107656594E-2</v>
          </cell>
          <cell r="K567">
            <v>3.7842892805791742E-2</v>
          </cell>
          <cell r="L567">
            <v>6.1451287044456793E-2</v>
          </cell>
          <cell r="M567">
            <v>4.4483846877613635E-2</v>
          </cell>
          <cell r="N567">
            <v>6.1618677251343235E-2</v>
          </cell>
          <cell r="O567">
            <v>5.020566564087893E-2</v>
          </cell>
          <cell r="P567">
            <v>6.6824006226969448E-2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F568">
            <v>1.3643448843434701E-5</v>
          </cell>
          <cell r="G568">
            <v>1.10769356173678E-5</v>
          </cell>
          <cell r="H568">
            <v>1.12712910851806E-5</v>
          </cell>
          <cell r="I568">
            <v>9.4410762668837304E-5</v>
          </cell>
          <cell r="J568">
            <v>4.1974080045326302E-4</v>
          </cell>
          <cell r="K568">
            <v>4.8374730129080001E-4</v>
          </cell>
          <cell r="L568">
            <v>5.3460478559337902E-4</v>
          </cell>
          <cell r="M568">
            <v>6.6349955848298798E-5</v>
          </cell>
          <cell r="N568">
            <v>8.45988486335736E-4</v>
          </cell>
          <cell r="O568">
            <v>1.7349223268773599E-4</v>
          </cell>
          <cell r="P568">
            <v>1.76035388792101E-3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E569">
            <v>6.9834060352917402E-3</v>
          </cell>
          <cell r="F569">
            <v>3.0484964825989854E-3</v>
          </cell>
          <cell r="G569">
            <v>2.6173613130460417E-3</v>
          </cell>
          <cell r="H569">
            <v>1.6927411010410724E-3</v>
          </cell>
          <cell r="I569">
            <v>1.5592132863763005E-3</v>
          </cell>
          <cell r="J569">
            <v>9.5247216552040771E-4</v>
          </cell>
          <cell r="K569">
            <v>9.9915878477501992E-4</v>
          </cell>
          <cell r="L569">
            <v>1.5145340951303744E-3</v>
          </cell>
          <cell r="M569">
            <v>1.4548524783151004E-3</v>
          </cell>
          <cell r="N569">
            <v>1.9121737632641937E-3</v>
          </cell>
          <cell r="O569">
            <v>1.6031474687973654E-3</v>
          </cell>
          <cell r="P569">
            <v>2.8065106763278322E-3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5.877653471345291E-3</v>
          </cell>
          <cell r="K570">
            <v>6.000666693077447E-3</v>
          </cell>
          <cell r="L570">
            <v>1.512183699742586E-2</v>
          </cell>
          <cell r="M570">
            <v>1.5295571525731312E-2</v>
          </cell>
          <cell r="N570">
            <v>6.0108605949124164E-2</v>
          </cell>
          <cell r="O570">
            <v>9.606864605760651E-2</v>
          </cell>
          <cell r="P570">
            <v>0.1077716206638733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7.1371506437763891E-3</v>
          </cell>
          <cell r="K571">
            <v>7.42939685809587E-3</v>
          </cell>
          <cell r="L571">
            <v>1.908231811579926E-2</v>
          </cell>
          <cell r="M571">
            <v>1.9301554544375203E-2</v>
          </cell>
          <cell r="N571">
            <v>7.585133607865667E-2</v>
          </cell>
          <cell r="O571">
            <v>0.12122948192983671</v>
          </cell>
          <cell r="P571">
            <v>0.13599752131393528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1.3994413027012591E-2</v>
          </cell>
          <cell r="K572">
            <v>1.4287301650184386E-2</v>
          </cell>
          <cell r="L572">
            <v>3.6004373803394912E-2</v>
          </cell>
          <cell r="M572">
            <v>3.64180274422174E-2</v>
          </cell>
          <cell r="N572">
            <v>0.14311572845029563</v>
          </cell>
          <cell r="O572">
            <v>0.22873487156572991</v>
          </cell>
          <cell r="P572">
            <v>0.25659909681874604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5.4618169928642105E-4</v>
          </cell>
          <cell r="K573">
            <v>9.0508046523385806E-5</v>
          </cell>
          <cell r="L573">
            <v>7.0082028825689795E-4</v>
          </cell>
          <cell r="M573">
            <v>2.13120272587392E-5</v>
          </cell>
          <cell r="N573">
            <v>3.2927165903463302E-3</v>
          </cell>
          <cell r="O573">
            <v>2.5957026556532501E-3</v>
          </cell>
          <cell r="P573">
            <v>2.6328403925598102E-3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5.4618169928642105E-4</v>
          </cell>
          <cell r="K574">
            <v>6.3636109860990854E-4</v>
          </cell>
          <cell r="L574">
            <v>1.3357762078608636E-3</v>
          </cell>
          <cell r="M574">
            <v>1.2824864645075793E-3</v>
          </cell>
          <cell r="N574">
            <v>4.0998548155693872E-3</v>
          </cell>
          <cell r="O574">
            <v>6.6053275469419581E-3</v>
          </cell>
          <cell r="P574">
            <v>8.535944231243207E-3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E575">
            <v>3.517953999707534</v>
          </cell>
          <cell r="F575">
            <v>4.8486226820686893</v>
          </cell>
          <cell r="G575">
            <v>11.927064196838243</v>
          </cell>
          <cell r="H575">
            <v>14.116641558675186</v>
          </cell>
          <cell r="I575">
            <v>14.83910445600122</v>
          </cell>
          <cell r="J575">
            <v>15.596053027302338</v>
          </cell>
          <cell r="K575">
            <v>16.391616457909219</v>
          </cell>
          <cell r="L575">
            <v>17.227766532647607</v>
          </cell>
          <cell r="M575">
            <v>18.106570544967948</v>
          </cell>
          <cell r="N575">
            <v>19.030227655711663</v>
          </cell>
          <cell r="O575">
            <v>20.001033318929</v>
          </cell>
          <cell r="P575">
            <v>21.021648169574217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E576">
            <v>3.517953999707534</v>
          </cell>
          <cell r="F576">
            <v>4.8486226820686893</v>
          </cell>
          <cell r="G576">
            <v>11.927064196838243</v>
          </cell>
          <cell r="H576">
            <v>14.116641558675186</v>
          </cell>
          <cell r="I576">
            <v>14.83910445600122</v>
          </cell>
          <cell r="J576">
            <v>15.596053027302338</v>
          </cell>
          <cell r="K576">
            <v>16.391616457909219</v>
          </cell>
          <cell r="L576">
            <v>17.227766532647607</v>
          </cell>
          <cell r="M576">
            <v>18.106570544967948</v>
          </cell>
          <cell r="N576">
            <v>19.030227655711663</v>
          </cell>
          <cell r="O576">
            <v>20.001033318929</v>
          </cell>
          <cell r="P576">
            <v>21.021648169574217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E577">
            <v>3.51795399970753</v>
          </cell>
          <cell r="F577">
            <v>4.8486226820686902</v>
          </cell>
          <cell r="G577">
            <v>11.927064196838201</v>
          </cell>
          <cell r="H577">
            <v>14.1166415586752</v>
          </cell>
          <cell r="I577">
            <v>14.8391044560012</v>
          </cell>
          <cell r="J577">
            <v>15.5960530273023</v>
          </cell>
          <cell r="K577">
            <v>16.391616457909201</v>
          </cell>
          <cell r="L577">
            <v>17.2277665326476</v>
          </cell>
          <cell r="M577">
            <v>18.106570544967902</v>
          </cell>
          <cell r="N577">
            <v>19.030227655711698</v>
          </cell>
          <cell r="O577">
            <v>20.001033318929</v>
          </cell>
          <cell r="P577">
            <v>21.021648169574199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F578">
            <v>1.58114636969341E-7</v>
          </cell>
          <cell r="G578">
            <v>1.76796414938309</v>
          </cell>
          <cell r="H578">
            <v>1.6211773264712899E-5</v>
          </cell>
          <cell r="I578">
            <v>0.69111178695452302</v>
          </cell>
          <cell r="J578">
            <v>0.80698092245397002</v>
          </cell>
          <cell r="K578">
            <v>2.24383501537748</v>
          </cell>
          <cell r="L578">
            <v>0.52000927961270205</v>
          </cell>
          <cell r="M578">
            <v>0.80564408770027396</v>
          </cell>
          <cell r="N578">
            <v>1.13835515201883</v>
          </cell>
          <cell r="O578">
            <v>2.4840013663549199</v>
          </cell>
          <cell r="P578">
            <v>0.77249889845450503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E579">
            <v>1.1186210000000001</v>
          </cell>
          <cell r="F579">
            <v>1.652927172701687</v>
          </cell>
          <cell r="G579">
            <v>3.5611853074977198</v>
          </cell>
          <cell r="H579">
            <v>3.4922856224668801</v>
          </cell>
          <cell r="I579">
            <v>3.6710141632850699</v>
          </cell>
          <cell r="J579">
            <v>3.858273792371691</v>
          </cell>
          <cell r="K579">
            <v>4.0550840076005299</v>
          </cell>
          <cell r="L579">
            <v>4.2619370043986802</v>
          </cell>
          <cell r="M579">
            <v>4.4793422584284803</v>
          </cell>
          <cell r="N579">
            <v>4.7078435347092897</v>
          </cell>
          <cell r="O579">
            <v>4.9480098856867203</v>
          </cell>
          <cell r="P579">
            <v>5.2004995045285298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F580">
            <v>0.172716342225301</v>
          </cell>
          <cell r="G580">
            <v>1.51936727655569</v>
          </cell>
          <cell r="H580">
            <v>1.3519264009761101</v>
          </cell>
          <cell r="I580">
            <v>3.29879974722625</v>
          </cell>
          <cell r="J580">
            <v>3.1545393881828501</v>
          </cell>
          <cell r="K580">
            <v>6.0234779237135001</v>
          </cell>
          <cell r="L580">
            <v>7.46809644787972</v>
          </cell>
          <cell r="M580">
            <v>6.07137394175908</v>
          </cell>
          <cell r="N580">
            <v>9.7174574245625305</v>
          </cell>
          <cell r="O580">
            <v>5.6934879022975204</v>
          </cell>
          <cell r="P580">
            <v>6.0531364683484696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F581">
            <v>1.8612892920971795E-3</v>
          </cell>
          <cell r="G581">
            <v>1.2546964184659087E-2</v>
          </cell>
          <cell r="H581">
            <v>1.2246093144022066E-2</v>
          </cell>
          <cell r="I581">
            <v>3.063994046362916E-2</v>
          </cell>
          <cell r="J581">
            <v>2.9902592753015187E-2</v>
          </cell>
          <cell r="K581">
            <v>6.1898886565241999E-2</v>
          </cell>
          <cell r="L581">
            <v>7.123192969631989E-2</v>
          </cell>
          <cell r="M581">
            <v>6.1909385010641312E-2</v>
          </cell>
          <cell r="N581">
            <v>9.624654254443428E-2</v>
          </cell>
          <cell r="O581">
            <v>5.5535142020246828E-2</v>
          </cell>
          <cell r="P581">
            <v>5.0154821649595803E-2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F582">
            <v>7.8104723846884254E-4</v>
          </cell>
          <cell r="G582">
            <v>5.3469588069911204E-3</v>
          </cell>
          <cell r="H582">
            <v>5.3576657505096442E-3</v>
          </cell>
          <cell r="I582">
            <v>1.3523602040915964E-2</v>
          </cell>
          <cell r="J582">
            <v>1.3315998335327079E-2</v>
          </cell>
          <cell r="K582">
            <v>2.802104874499382E-2</v>
          </cell>
          <cell r="L582">
            <v>3.2789300971321801E-2</v>
          </cell>
          <cell r="M582">
            <v>2.8497970877914208E-2</v>
          </cell>
          <cell r="N582">
            <v>4.4303964028390277E-2</v>
          </cell>
          <cell r="O582">
            <v>2.5563795533129471E-2</v>
          </cell>
          <cell r="P582">
            <v>2.3087140124417094E-2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F583">
            <v>3.0623464933563996E-3</v>
          </cell>
          <cell r="G583">
            <v>2.6939136109143433E-2</v>
          </cell>
          <cell r="H583">
            <v>2.3970326258441609E-2</v>
          </cell>
          <cell r="I583">
            <v>5.8489357220323619E-2</v>
          </cell>
          <cell r="J583">
            <v>5.5931549435866215E-2</v>
          </cell>
          <cell r="K583">
            <v>0.10679925396655128</v>
          </cell>
          <cell r="L583">
            <v>0.13241305758651978</v>
          </cell>
          <cell r="M583">
            <v>0.10764847414466444</v>
          </cell>
          <cell r="N583">
            <v>0.17229534440713712</v>
          </cell>
          <cell r="O583">
            <v>0.10094836706201271</v>
          </cell>
          <cell r="P583">
            <v>0.10732511468702977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  <cell r="F584">
            <v>1.0739871249959701E-4</v>
          </cell>
          <cell r="G584">
            <v>3.6794827630162898E-4</v>
          </cell>
          <cell r="H584">
            <v>1.30945261850834E-6</v>
          </cell>
          <cell r="I584">
            <v>7.2638727174344805E-4</v>
          </cell>
          <cell r="J584">
            <v>2.29883379985259E-5</v>
          </cell>
          <cell r="K584">
            <v>1.6761996679642501E-3</v>
          </cell>
          <cell r="L584">
            <v>4.9073404416272095E-4</v>
          </cell>
          <cell r="M584">
            <v>1.2697407788017599E-4</v>
          </cell>
          <cell r="N584">
            <v>1.6461178657542601E-3</v>
          </cell>
          <cell r="O584">
            <v>1.0075461900471701E-5</v>
          </cell>
          <cell r="P584">
            <v>2.7237866699598003E-4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F585">
            <v>1.0739871249959701E-4</v>
          </cell>
          <cell r="G585">
            <v>4.753222707961505E-4</v>
          </cell>
          <cell r="H585">
            <v>4.7656819572548033E-4</v>
          </cell>
          <cell r="I585">
            <v>1.2027919703629416E-3</v>
          </cell>
          <cell r="J585">
            <v>1.1841595322996433E-3</v>
          </cell>
          <cell r="K585">
            <v>2.4911925737801481E-3</v>
          </cell>
          <cell r="L585">
            <v>2.9158591017774513E-3</v>
          </cell>
          <cell r="M585">
            <v>2.5337142104480299E-3</v>
          </cell>
          <cell r="N585">
            <v>3.9394038326420197E-3</v>
          </cell>
          <cell r="O585">
            <v>2.273247425367224E-3</v>
          </cell>
          <cell r="P585">
            <v>2.0546291695080219E-3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  <cell r="E586">
            <v>20.224802685934101</v>
          </cell>
          <cell r="F586">
            <v>20.224761874073174</v>
          </cell>
          <cell r="G586">
            <v>18.127517715093092</v>
          </cell>
          <cell r="H586">
            <v>15.804312040974921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  <cell r="E587">
            <v>60.972103122439762</v>
          </cell>
          <cell r="F587">
            <v>60.971980086134764</v>
          </cell>
          <cell r="G587">
            <v>54.649377630131525</v>
          </cell>
          <cell r="H587">
            <v>47.645564631971268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  <cell r="E588">
            <v>0.72999996098384534</v>
          </cell>
          <cell r="F588">
            <v>0.72999896591359403</v>
          </cell>
          <cell r="G588">
            <v>0.711902217463663</v>
          </cell>
          <cell r="H588">
            <v>0.57044627077826204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H589">
            <v>1.8395155413743675E-2</v>
          </cell>
          <cell r="I589">
            <v>2.1256822147855264E-2</v>
          </cell>
          <cell r="J589">
            <v>2.0854970652063428E-2</v>
          </cell>
          <cell r="K589">
            <v>2.0236160739461738E-2</v>
          </cell>
          <cell r="L589">
            <v>4.3459822126656736E-2</v>
          </cell>
          <cell r="M589">
            <v>3.9181468136752579E-2</v>
          </cell>
          <cell r="N589">
            <v>4.325497350468728E-2</v>
          </cell>
          <cell r="O589">
            <v>3.6340504358898115E-2</v>
          </cell>
          <cell r="P589">
            <v>6.3703470621396321E-2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H590">
            <v>6.9152158314628879E-3</v>
          </cell>
          <cell r="I590">
            <v>7.9909905481752135E-3</v>
          </cell>
          <cell r="J590">
            <v>7.8399241525349481E-3</v>
          </cell>
          <cell r="K590">
            <v>7.607297463168022E-3</v>
          </cell>
          <cell r="L590">
            <v>1.6337673873539457E-2</v>
          </cell>
          <cell r="M590">
            <v>1.4729329688445855E-2</v>
          </cell>
          <cell r="N590">
            <v>1.6260665965650945E-2</v>
          </cell>
          <cell r="O590">
            <v>1.3661337749733903E-2</v>
          </cell>
          <cell r="P590">
            <v>2.3947786178043422E-2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H591">
            <v>2.8747626482839232E-2</v>
          </cell>
          <cell r="I591">
            <v>3.2797577387773447E-2</v>
          </cell>
          <cell r="J591">
            <v>3.1758562016471967E-2</v>
          </cell>
          <cell r="K591">
            <v>3.0601887479248378E-2</v>
          </cell>
          <cell r="L591">
            <v>6.4769607702076695E-2</v>
          </cell>
          <cell r="M591">
            <v>5.5493963694389123E-2</v>
          </cell>
          <cell r="N591">
            <v>6.4479636032283599E-2</v>
          </cell>
          <cell r="O591">
            <v>5.4115605280102695E-2</v>
          </cell>
          <cell r="P591">
            <v>9.7092515647869443E-2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H592">
            <v>5.1362769847128104E-4</v>
          </cell>
          <cell r="I592">
            <v>8.22019860602821E-5</v>
          </cell>
          <cell r="J592">
            <v>8.6760750869585302E-5</v>
          </cell>
          <cell r="K592">
            <v>3.9803953383821201E-4</v>
          </cell>
          <cell r="L592">
            <v>7.3153436058345604E-4</v>
          </cell>
          <cell r="M592">
            <v>5.8015499317732397E-6</v>
          </cell>
          <cell r="N592">
            <v>4.7630028327199601E-4</v>
          </cell>
          <cell r="O592">
            <v>4.08406379076829E-4</v>
          </cell>
          <cell r="P592">
            <v>9.0472627767147502E-4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H593">
            <v>5.1362769847128104E-4</v>
          </cell>
          <cell r="I593">
            <v>5.9566245374175625E-4</v>
          </cell>
          <cell r="J593">
            <v>5.840964948828646E-4</v>
          </cell>
          <cell r="K593">
            <v>5.6630788110816467E-4</v>
          </cell>
          <cell r="L593">
            <v>1.2153008836898122E-3</v>
          </cell>
          <cell r="M593">
            <v>1.0944033901427643E-3</v>
          </cell>
          <cell r="N593">
            <v>1.2123145225598647E-3</v>
          </cell>
          <cell r="O593">
            <v>1.0163942376213121E-3</v>
          </cell>
          <cell r="P593">
            <v>1.787939606612774E-3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E594">
            <v>3.1103010677356759E-4</v>
          </cell>
          <cell r="F594">
            <v>3.0819642041254164E-4</v>
          </cell>
          <cell r="G594">
            <v>1.1049314040153323E-2</v>
          </cell>
          <cell r="H594">
            <v>9.4358939480166534E-2</v>
          </cell>
          <cell r="I594">
            <v>0.1099218332833423</v>
          </cell>
          <cell r="J594">
            <v>8.4981170381686316E-2</v>
          </cell>
          <cell r="K594">
            <v>0.10639952947544955</v>
          </cell>
          <cell r="L594">
            <v>0.14191329235717756</v>
          </cell>
          <cell r="M594">
            <v>0.10473371200069108</v>
          </cell>
          <cell r="N594">
            <v>0.21426346313407185</v>
          </cell>
          <cell r="O594">
            <v>0.11119376902180363</v>
          </cell>
          <cell r="P594">
            <v>0.27618643908313889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E595">
            <v>3.1103010677356688E-4</v>
          </cell>
          <cell r="F595">
            <v>3.0840188469281578E-4</v>
          </cell>
          <cell r="G595">
            <v>1.1060823742278474E-2</v>
          </cell>
          <cell r="H595">
            <v>9.4358939480166534E-2</v>
          </cell>
          <cell r="I595">
            <v>0.11002286438010991</v>
          </cell>
          <cell r="J595">
            <v>8.4981170381686039E-2</v>
          </cell>
          <cell r="K595">
            <v>0.1064864571956089</v>
          </cell>
          <cell r="L595">
            <v>0.14191329235717748</v>
          </cell>
          <cell r="M595">
            <v>0.10473371200069097</v>
          </cell>
          <cell r="N595">
            <v>0.21426346313407177</v>
          </cell>
          <cell r="O595">
            <v>0.11119376902180356</v>
          </cell>
          <cell r="P595">
            <v>0.27618643908313856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E596">
            <v>2.406935843196596E-4</v>
          </cell>
          <cell r="F596">
            <v>4.0921124754547303E-4</v>
          </cell>
          <cell r="G596">
            <v>1.4265068458342056E-2</v>
          </cell>
          <cell r="H596">
            <v>0.11794331882961473</v>
          </cell>
          <cell r="I596">
            <v>0.13336125371502647</v>
          </cell>
          <cell r="J596">
            <v>9.9979907323539605E-2</v>
          </cell>
          <cell r="K596">
            <v>0.1217029278547868</v>
          </cell>
          <cell r="L596">
            <v>0.15768431969427205</v>
          </cell>
          <cell r="M596">
            <v>0.11637532270630699</v>
          </cell>
          <cell r="N596">
            <v>0.23807133851964504</v>
          </cell>
          <cell r="O596">
            <v>0.12355060966944391</v>
          </cell>
          <cell r="P596">
            <v>0.30687513948587547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E597">
            <v>2.406935843196596E-4</v>
          </cell>
          <cell r="F597">
            <v>4.0921124754547303E-4</v>
          </cell>
          <cell r="G597">
            <v>1.4265068458342056E-2</v>
          </cell>
          <cell r="H597">
            <v>0.11794331882961473</v>
          </cell>
          <cell r="I597">
            <v>0.13336125371502647</v>
          </cell>
          <cell r="J597">
            <v>9.9979907323539605E-2</v>
          </cell>
          <cell r="K597">
            <v>0.1217029278547868</v>
          </cell>
          <cell r="L597">
            <v>0.15768431969427205</v>
          </cell>
          <cell r="M597">
            <v>0.11637532270630699</v>
          </cell>
          <cell r="N597">
            <v>0.23807133851964504</v>
          </cell>
          <cell r="O597">
            <v>0.12355060966944391</v>
          </cell>
          <cell r="P597">
            <v>0.30687513948587547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E598">
            <v>1.10916076996026E-2</v>
          </cell>
          <cell r="F598">
            <v>3.7506504735525898E-4</v>
          </cell>
          <cell r="G598">
            <v>6.8545231124791397E-4</v>
          </cell>
          <cell r="H598">
            <v>2.8483271548457801E-2</v>
          </cell>
          <cell r="I598">
            <v>8.6250993916702004E-3</v>
          </cell>
          <cell r="J598">
            <v>4.1194704861732901E-3</v>
          </cell>
          <cell r="K598">
            <v>1.6482871553228501E-2</v>
          </cell>
          <cell r="L598">
            <v>1.65707702847822E-2</v>
          </cell>
          <cell r="M598">
            <v>9.6484602921070306E-3</v>
          </cell>
          <cell r="N598">
            <v>9.9284734438077095E-3</v>
          </cell>
          <cell r="O598">
            <v>4.2939257363626597E-3</v>
          </cell>
          <cell r="P598">
            <v>2.50172390601614E-2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E599">
            <v>1.10916076996026E-2</v>
          </cell>
          <cell r="F599">
            <v>1.1449463915298923E-2</v>
          </cell>
          <cell r="G599">
            <v>1.2083506441457297E-2</v>
          </cell>
          <cell r="H599">
            <v>4.0440817835387097E-2</v>
          </cell>
          <cell r="I599">
            <v>4.0617248614014834E-2</v>
          </cell>
          <cell r="J599">
            <v>3.5803160662384093E-2</v>
          </cell>
          <cell r="K599">
            <v>2.9104915369782151E-2</v>
          </cell>
          <cell r="L599">
            <v>3.7028240401289776E-2</v>
          </cell>
          <cell r="M599">
            <v>4.0798153408838418E-2</v>
          </cell>
          <cell r="N599">
            <v>3.5950172865980082E-2</v>
          </cell>
          <cell r="O599">
            <v>2.3446088730917698E-2</v>
          </cell>
          <cell r="P599">
            <v>3.9045791341878848E-2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E600">
            <v>0.66622205140765167</v>
          </cell>
          <cell r="F600">
            <v>0.63735494106617285</v>
          </cell>
          <cell r="G600">
            <v>0.62912608260882463</v>
          </cell>
          <cell r="H600">
            <v>1.3313325211573078E-3</v>
          </cell>
          <cell r="I600">
            <v>1.0551452428206555E-3</v>
          </cell>
          <cell r="J600">
            <v>2.4768367941770701E-3</v>
          </cell>
          <cell r="K600">
            <v>3.0381022958252202E-3</v>
          </cell>
          <cell r="L600">
            <v>1.5861401269038181E-2</v>
          </cell>
          <cell r="M600">
            <v>1.7232829440821162E-2</v>
          </cell>
          <cell r="N600">
            <v>0.1515611252224697</v>
          </cell>
          <cell r="O600">
            <v>1.3628808109415396</v>
          </cell>
          <cell r="P600">
            <v>1.4242168166104312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E601">
            <v>0.25982660004898378</v>
          </cell>
          <cell r="F601">
            <v>0.24856842701580728</v>
          </cell>
          <cell r="G601">
            <v>0.24535917221744119</v>
          </cell>
          <cell r="H601">
            <v>5.192196832513495E-4</v>
          </cell>
          <cell r="I601">
            <v>4.1150664470005524E-4</v>
          </cell>
          <cell r="J601">
            <v>9.6596634972905568E-4</v>
          </cell>
          <cell r="K601">
            <v>1.1848598953718354E-3</v>
          </cell>
          <cell r="L601">
            <v>6.1859464949248774E-3</v>
          </cell>
          <cell r="M601">
            <v>6.7208034819202459E-3</v>
          </cell>
          <cell r="N601">
            <v>5.9108838836763079E-2</v>
          </cell>
          <cell r="O601">
            <v>0.53152351626719974</v>
          </cell>
          <cell r="P601">
            <v>0.55544455847806751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E602">
            <v>1.8983997354861022</v>
          </cell>
          <cell r="F602">
            <v>1.8161429045680595</v>
          </cell>
          <cell r="G602">
            <v>1.792694772393844</v>
          </cell>
          <cell r="H602">
            <v>3.7936320190377465E-3</v>
          </cell>
          <cell r="I602">
            <v>3.006636369417458E-3</v>
          </cell>
          <cell r="J602">
            <v>7.0577464450075544E-3</v>
          </cell>
          <cell r="K602">
            <v>8.6570724919539654E-3</v>
          </cell>
          <cell r="L602">
            <v>4.5197062916124291E-2</v>
          </cell>
          <cell r="M602">
            <v>4.9104947491619873E-2</v>
          </cell>
          <cell r="N602">
            <v>0.43187342632142689</v>
          </cell>
          <cell r="O602">
            <v>3.883528870777917</v>
          </cell>
          <cell r="P602">
            <v>4.0583058189314238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E603">
            <v>4.6302432572831745E-2</v>
          </cell>
          <cell r="F603">
            <v>4.4296168404099022E-2</v>
          </cell>
          <cell r="G603">
            <v>4.3724262741313309E-2</v>
          </cell>
          <cell r="H603">
            <v>9.2527610220432863E-5</v>
          </cell>
          <cell r="I603">
            <v>7.3332594376035608E-5</v>
          </cell>
          <cell r="J603">
            <v>1.7214015719530635E-4</v>
          </cell>
          <cell r="K603">
            <v>2.1114810955985287E-4</v>
          </cell>
          <cell r="L603">
            <v>1.1023673881981528E-3</v>
          </cell>
          <cell r="M603">
            <v>1.1976816461370706E-3</v>
          </cell>
          <cell r="N603">
            <v>1.0533498202961636E-2</v>
          </cell>
          <cell r="O603">
            <v>9.4720216360436982E-2</v>
          </cell>
          <cell r="P603">
            <v>9.8983068754424905E-2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E604">
            <v>1.2053506783662199E-6</v>
          </cell>
          <cell r="F604">
            <v>8.1238223583184298E-7</v>
          </cell>
          <cell r="G604">
            <v>8.2253694551793295E-7</v>
          </cell>
          <cell r="H604">
            <v>8.2795724928799404E-7</v>
          </cell>
          <cell r="I604">
            <v>8.26936918820743E-5</v>
          </cell>
          <cell r="J604">
            <v>8.8379632070303393E-5</v>
          </cell>
          <cell r="K604">
            <v>2.9620774800324499E-5</v>
          </cell>
          <cell r="L604">
            <v>6.8105696788154702E-4</v>
          </cell>
          <cell r="M604">
            <v>9.3686280452865694E-5</v>
          </cell>
          <cell r="N604">
            <v>7.0700391335438801E-3</v>
          </cell>
          <cell r="O604">
            <v>6.2835726740442105E-2</v>
          </cell>
          <cell r="P604">
            <v>3.8689233327720601E-3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E605">
            <v>3.4567798361330865E-2</v>
          </cell>
          <cell r="F605">
            <v>3.3053430963033689E-2</v>
          </cell>
          <cell r="G605">
            <v>3.2627628357652212E-2</v>
          </cell>
          <cell r="H605">
            <v>1.8486463263230057E-4</v>
          </cell>
          <cell r="I605">
            <v>1.3002212322937683E-4</v>
          </cell>
          <cell r="J605">
            <v>1.7171607162527988E-4</v>
          </cell>
          <cell r="K605">
            <v>1.9982134190813853E-4</v>
          </cell>
          <cell r="L605">
            <v>8.7791748238473738E-4</v>
          </cell>
          <cell r="M605">
            <v>9.0006532300733661E-4</v>
          </cell>
          <cell r="N605">
            <v>7.8690222371412162E-3</v>
          </cell>
          <cell r="O605">
            <v>7.0675350077045687E-2</v>
          </cell>
          <cell r="P605">
            <v>7.3862204979372278E-2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E606">
            <v>3.4928404271443929E-3</v>
          </cell>
          <cell r="F606">
            <v>3.4705889088450233E-3</v>
          </cell>
          <cell r="G606">
            <v>3.4680838937581103E-3</v>
          </cell>
          <cell r="H606">
            <v>4.537521707467361E-2</v>
          </cell>
          <cell r="I606">
            <v>5.4412606059254465E-2</v>
          </cell>
          <cell r="J606">
            <v>5.7374232953161304E-2</v>
          </cell>
          <cell r="K606">
            <v>6.2744263176908927E-2</v>
          </cell>
          <cell r="L606">
            <v>6.8217278459438424E-2</v>
          </cell>
          <cell r="M606">
            <v>7.0939657401010617E-2</v>
          </cell>
          <cell r="N606">
            <v>7.4659813839032793E-2</v>
          </cell>
          <cell r="O606">
            <v>7.6676377231570628E-2</v>
          </cell>
          <cell r="P606">
            <v>8.3399387310030673E-2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E607">
            <v>3.4928404271443955E-3</v>
          </cell>
          <cell r="F607">
            <v>3.4705889088450285E-3</v>
          </cell>
          <cell r="G607">
            <v>3.4680838937581134E-3</v>
          </cell>
          <cell r="H607">
            <v>4.5375217074673659E-2</v>
          </cell>
          <cell r="I607">
            <v>5.4412606059254492E-2</v>
          </cell>
          <cell r="J607">
            <v>5.7374232953161339E-2</v>
          </cell>
          <cell r="K607">
            <v>6.2744263176909024E-2</v>
          </cell>
          <cell r="L607">
            <v>6.8217278459438493E-2</v>
          </cell>
          <cell r="M607">
            <v>7.0939657401010658E-2</v>
          </cell>
          <cell r="N607">
            <v>7.4659813839032835E-2</v>
          </cell>
          <cell r="O607">
            <v>7.6676377231570669E-2</v>
          </cell>
          <cell r="P607">
            <v>8.3399387310030729E-2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E608">
            <v>3.8639275496936002E-3</v>
          </cell>
          <cell r="F608">
            <v>3.8395786904833469E-3</v>
          </cell>
          <cell r="G608">
            <v>3.8357306245247963E-3</v>
          </cell>
          <cell r="H608">
            <v>5.0179453381692996E-2</v>
          </cell>
          <cell r="I608">
            <v>6.0173617641196588E-2</v>
          </cell>
          <cell r="J608">
            <v>6.3448494395363403E-2</v>
          </cell>
          <cell r="K608">
            <v>6.9387058819773376E-2</v>
          </cell>
          <cell r="L608">
            <v>7.5440645495941983E-2</v>
          </cell>
          <cell r="M608">
            <v>7.8450163410302615E-2</v>
          </cell>
          <cell r="N608">
            <v>8.2567173215780637E-2</v>
          </cell>
          <cell r="O608">
            <v>8.4795166862998608E-2</v>
          </cell>
          <cell r="P608">
            <v>9.2235937477367871E-2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E609">
            <v>3.8639275496936002E-3</v>
          </cell>
          <cell r="F609">
            <v>3.8395786904833469E-3</v>
          </cell>
          <cell r="G609">
            <v>3.8357306245247963E-3</v>
          </cell>
          <cell r="H609">
            <v>5.0179453381692996E-2</v>
          </cell>
          <cell r="I609">
            <v>6.0173617641196588E-2</v>
          </cell>
          <cell r="J609">
            <v>6.3448494395363403E-2</v>
          </cell>
          <cell r="K609">
            <v>6.9387058819773376E-2</v>
          </cell>
          <cell r="L609">
            <v>7.5440645495941983E-2</v>
          </cell>
          <cell r="M609">
            <v>7.8450163410302615E-2</v>
          </cell>
          <cell r="N609">
            <v>8.2567173215780637E-2</v>
          </cell>
          <cell r="O609">
            <v>8.4795166862998608E-2</v>
          </cell>
          <cell r="P609">
            <v>9.2235937477367871E-2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E610">
            <v>1.4197455117955699E-3</v>
          </cell>
          <cell r="F610">
            <v>2.3143879506824798E-6</v>
          </cell>
          <cell r="G610">
            <v>6.9054600684541399E-6</v>
          </cell>
          <cell r="H610">
            <v>2.0028772741509802E-2</v>
          </cell>
          <cell r="I610">
            <v>2.28991017071547E-3</v>
          </cell>
          <cell r="J610">
            <v>1.7025234206530501E-2</v>
          </cell>
          <cell r="K610">
            <v>7.5426550421583503E-3</v>
          </cell>
          <cell r="L610">
            <v>1.45905847280604E-2</v>
          </cell>
          <cell r="M610">
            <v>1.10853989172781E-2</v>
          </cell>
          <cell r="N610">
            <v>1.20254128630172E-2</v>
          </cell>
          <cell r="O610">
            <v>1.7426757037735E-2</v>
          </cell>
          <cell r="P610">
            <v>8.6184394971739603E-3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E611">
            <v>1.4223599250525317E-3</v>
          </cell>
          <cell r="F611">
            <v>1.4236725703245915E-3</v>
          </cell>
          <cell r="G611">
            <v>1.4282235630237593E-3</v>
          </cell>
          <cell r="H611">
            <v>2.1072403697833267E-2</v>
          </cell>
          <cell r="I611">
            <v>2.2320990258571819E-2</v>
          </cell>
          <cell r="J611">
            <v>2.3519651737111156E-2</v>
          </cell>
          <cell r="K611">
            <v>2.5753519820626385E-2</v>
          </cell>
          <cell r="L611">
            <v>2.7945471281474746E-2</v>
          </cell>
          <cell r="M611">
            <v>2.9066461710394356E-2</v>
          </cell>
          <cell r="N611">
            <v>3.0582027548891531E-2</v>
          </cell>
          <cell r="O611">
            <v>3.1412323368281196E-2</v>
          </cell>
          <cell r="P611">
            <v>3.415455774342703E-2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E612">
            <v>6.2295583677411743</v>
          </cell>
          <cell r="F612">
            <v>2.4276020974738463E-3</v>
          </cell>
          <cell r="G612">
            <v>5.2482863187659516E-3</v>
          </cell>
          <cell r="H612">
            <v>7.3583029491237093E-4</v>
          </cell>
          <cell r="I612">
            <v>9.3657148021695765E-4</v>
          </cell>
          <cell r="J612">
            <v>8.9406160474087557E-4</v>
          </cell>
          <cell r="K612">
            <v>8.5758245477423516E-4</v>
          </cell>
          <cell r="L612">
            <v>7.3347733282921553E-4</v>
          </cell>
          <cell r="M612">
            <v>8.6896641699051025E-4</v>
          </cell>
          <cell r="N612">
            <v>1.1131340967536249E-3</v>
          </cell>
          <cell r="O612">
            <v>1.064320286471474E-3</v>
          </cell>
          <cell r="P612">
            <v>2.0981448416127423E-3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E613">
            <v>6.2295583677411743</v>
          </cell>
          <cell r="F613">
            <v>2.4276020974738463E-3</v>
          </cell>
          <cell r="G613">
            <v>5.2482863187659516E-3</v>
          </cell>
          <cell r="H613">
            <v>7.3583029491237093E-4</v>
          </cell>
          <cell r="I613">
            <v>9.3657148021695765E-4</v>
          </cell>
          <cell r="J613">
            <v>8.9406160474087557E-4</v>
          </cell>
          <cell r="K613">
            <v>8.5758245477423516E-4</v>
          </cell>
          <cell r="L613">
            <v>7.3347733282921553E-4</v>
          </cell>
          <cell r="M613">
            <v>8.6896641699051025E-4</v>
          </cell>
          <cell r="N613">
            <v>1.1131340967536249E-3</v>
          </cell>
          <cell r="O613">
            <v>1.064320286471474E-3</v>
          </cell>
          <cell r="P613">
            <v>2.0981448416127423E-3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E614">
            <v>3.0107612906525301E-6</v>
          </cell>
          <cell r="F614">
            <v>3.0183338292226602E-6</v>
          </cell>
          <cell r="G614">
            <v>4.1974845179847797E-6</v>
          </cell>
          <cell r="H614">
            <v>5.2494113642187702E-6</v>
          </cell>
          <cell r="I614">
            <v>1.7920067804871501E-5</v>
          </cell>
          <cell r="J614">
            <v>1.3227368781617899E-5</v>
          </cell>
          <cell r="K614">
            <v>2.6688146839369802E-5</v>
          </cell>
          <cell r="L614">
            <v>5.14933242726075E-4</v>
          </cell>
          <cell r="M614">
            <v>7.1823587997033598E-5</v>
          </cell>
          <cell r="N614">
            <v>2.3874132636876899E-3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E615">
            <v>0.23245643429287399</v>
          </cell>
          <cell r="F615">
            <v>2.1688785612299366E-3</v>
          </cell>
          <cell r="G615">
            <v>2.1621730802898753E-3</v>
          </cell>
          <cell r="H615">
            <v>2.1596396696963449E-3</v>
          </cell>
          <cell r="I615">
            <v>2.1532953680623024E-3</v>
          </cell>
          <cell r="J615">
            <v>2.1457819600418926E-3</v>
          </cell>
          <cell r="K615">
            <v>2.1543760558251357E-3</v>
          </cell>
          <cell r="L615">
            <v>2.1442284484385343E-3</v>
          </cell>
          <cell r="M615">
            <v>2.1686480991842672E-3</v>
          </cell>
          <cell r="N615">
            <v>2.7048666358857609E-3</v>
          </cell>
          <cell r="O615">
            <v>2.7586114678208595E-3</v>
          </cell>
          <cell r="P615">
            <v>5.1506095255888784E-3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E616">
            <v>46.398475558184138</v>
          </cell>
          <cell r="F616">
            <v>32.341402801588394</v>
          </cell>
          <cell r="G616">
            <v>28.59563576204863</v>
          </cell>
          <cell r="H616">
            <v>35.435237901135835</v>
          </cell>
          <cell r="I616">
            <v>34.091131009082119</v>
          </cell>
          <cell r="J616">
            <v>29.031282737932901</v>
          </cell>
          <cell r="K616">
            <v>29.691374442243379</v>
          </cell>
          <cell r="L616">
            <v>28.21960474207911</v>
          </cell>
          <cell r="M616">
            <v>4.6586380229575015</v>
          </cell>
          <cell r="N616">
            <v>1.4243249211296478E-2</v>
          </cell>
          <cell r="O616">
            <v>6.6668895741561528E-3</v>
          </cell>
          <cell r="P616">
            <v>1.5285429891388263E-2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E617">
            <v>46.398475558184138</v>
          </cell>
          <cell r="F617">
            <v>32.341402801588394</v>
          </cell>
          <cell r="G617">
            <v>28.59563576204863</v>
          </cell>
          <cell r="H617">
            <v>35.435237901135835</v>
          </cell>
          <cell r="I617">
            <v>34.091131009082119</v>
          </cell>
          <cell r="J617">
            <v>29.031282737932901</v>
          </cell>
          <cell r="K617">
            <v>29.691374442243379</v>
          </cell>
          <cell r="L617">
            <v>28.21960474207911</v>
          </cell>
          <cell r="M617">
            <v>4.6586380229575015</v>
          </cell>
          <cell r="N617">
            <v>1.4243249211296478E-2</v>
          </cell>
          <cell r="O617">
            <v>6.6668895741561528E-3</v>
          </cell>
          <cell r="P617">
            <v>1.5285429891388263E-2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E618">
            <v>1.03605518247751E-5</v>
          </cell>
          <cell r="F618">
            <v>9.7834814346592108E-6</v>
          </cell>
          <cell r="G618">
            <v>1.1515555572085199E-5</v>
          </cell>
          <cell r="H618">
            <v>1.15808097487437E-5</v>
          </cell>
          <cell r="I618">
            <v>1.09914625420543E-5</v>
          </cell>
          <cell r="J618">
            <v>1.6931795787740501E-5</v>
          </cell>
          <cell r="K618">
            <v>1.1782314086863201E-5</v>
          </cell>
          <cell r="L618">
            <v>6.4574378085049795E-5</v>
          </cell>
          <cell r="M618">
            <v>9.6113076941304297E-4</v>
          </cell>
          <cell r="N618">
            <v>1.35415382821418E-3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E619">
            <v>2.2556574565470999</v>
          </cell>
          <cell r="F619">
            <v>2.2555241741406902</v>
          </cell>
          <cell r="G619">
            <v>2.2555077777900499</v>
          </cell>
          <cell r="H619">
            <v>2.2555075098321939</v>
          </cell>
          <cell r="I619">
            <v>2.2553268386350069</v>
          </cell>
          <cell r="J619">
            <v>2.2552747847769905</v>
          </cell>
          <cell r="K619">
            <v>2.2552364333240957</v>
          </cell>
          <cell r="L619">
            <v>2.2551671775079702</v>
          </cell>
          <cell r="M619">
            <v>0.68546338364418036</v>
          </cell>
          <cell r="N619">
            <v>2.6896213674142411E-3</v>
          </cell>
          <cell r="O619">
            <v>1.0406338189737048E-3</v>
          </cell>
          <cell r="P619">
            <v>2.3829922099863079E-3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E620">
            <v>3.1102890611980173E-4</v>
          </cell>
          <cell r="F620">
            <v>2.9184811236337163E-4</v>
          </cell>
          <cell r="G620">
            <v>3.2099720267676784E-4</v>
          </cell>
          <cell r="H620">
            <v>5.5611293132676988E-3</v>
          </cell>
          <cell r="I620">
            <v>1.0035695573675882E-2</v>
          </cell>
          <cell r="J620">
            <v>1.0310523731143249E-2</v>
          </cell>
          <cell r="K620">
            <v>1.7315986921679672E-2</v>
          </cell>
          <cell r="L620">
            <v>4.0114628113836287E-2</v>
          </cell>
          <cell r="M620">
            <v>2.1065824526859681E-2</v>
          </cell>
          <cell r="N620">
            <v>5.0958720193962831E-2</v>
          </cell>
          <cell r="O620">
            <v>3.6178127811428096E-2</v>
          </cell>
          <cell r="P620">
            <v>9.1161505263758671E-2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E621">
            <v>3.1102890611980075E-4</v>
          </cell>
          <cell r="F621">
            <v>2.9204267777161347E-4</v>
          </cell>
          <cell r="G621">
            <v>3.2133157476288893E-4</v>
          </cell>
          <cell r="H621">
            <v>5.5611293132676988E-3</v>
          </cell>
          <cell r="I621">
            <v>1.0044919558578131E-2</v>
          </cell>
          <cell r="J621">
            <v>1.0310523731143216E-2</v>
          </cell>
          <cell r="K621">
            <v>1.7330133969818251E-2</v>
          </cell>
          <cell r="L621">
            <v>4.0114628113836232E-2</v>
          </cell>
          <cell r="M621">
            <v>2.106582452685966E-2</v>
          </cell>
          <cell r="N621">
            <v>5.0958720193962768E-2</v>
          </cell>
          <cell r="O621">
            <v>3.6178127811428047E-2</v>
          </cell>
          <cell r="P621">
            <v>9.1161505263758574E-2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E622">
            <v>2.4069198344359472E-4</v>
          </cell>
          <cell r="F622">
            <v>1.7152458620990215E-4</v>
          </cell>
          <cell r="G622">
            <v>2.5170724605589516E-4</v>
          </cell>
          <cell r="H622">
            <v>6.9475803845017716E-3</v>
          </cell>
          <cell r="I622">
            <v>1.217306470330016E-2</v>
          </cell>
          <cell r="J622">
            <v>1.2130439882096951E-2</v>
          </cell>
          <cell r="K622">
            <v>1.980611457195864E-2</v>
          </cell>
          <cell r="L622">
            <v>4.4572880119508919E-2</v>
          </cell>
          <cell r="M622">
            <v>2.341133286139381E-2</v>
          </cell>
          <cell r="N622">
            <v>5.6622612853245893E-2</v>
          </cell>
          <cell r="O622">
            <v>4.0199979606108001E-2</v>
          </cell>
          <cell r="P622">
            <v>0.10129402189436454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E623">
            <v>2.4069198344359472E-4</v>
          </cell>
          <cell r="F623">
            <v>1.7152458620990215E-4</v>
          </cell>
          <cell r="G623">
            <v>2.5170724605589516E-4</v>
          </cell>
          <cell r="H623">
            <v>6.9475803845017716E-3</v>
          </cell>
          <cell r="I623">
            <v>1.217306470330016E-2</v>
          </cell>
          <cell r="J623">
            <v>1.2130439882096951E-2</v>
          </cell>
          <cell r="K623">
            <v>1.980611457195864E-2</v>
          </cell>
          <cell r="L623">
            <v>4.4572880119508919E-2</v>
          </cell>
          <cell r="M623">
            <v>2.341133286139381E-2</v>
          </cell>
          <cell r="N623">
            <v>5.6622612853245893E-2</v>
          </cell>
          <cell r="O623">
            <v>4.0199979606108001E-2</v>
          </cell>
          <cell r="P623">
            <v>0.10129402189436454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E624">
            <v>7.2269034342332802E-3</v>
          </cell>
          <cell r="F624">
            <v>1.8045189788278899E-4</v>
          </cell>
          <cell r="G624">
            <v>3.0791447247199101E-4</v>
          </cell>
          <cell r="H624">
            <v>2.5602349730161799E-4</v>
          </cell>
          <cell r="I624">
            <v>7.9754154056192305E-3</v>
          </cell>
          <cell r="J624">
            <v>3.5242810900070099E-3</v>
          </cell>
          <cell r="K624">
            <v>7.0190719553509201E-4</v>
          </cell>
          <cell r="L624">
            <v>1.29496583636565E-2</v>
          </cell>
          <cell r="M624">
            <v>3.0862877950938702E-4</v>
          </cell>
          <cell r="N624">
            <v>1.00421559186197E-2</v>
          </cell>
          <cell r="O624">
            <v>4.92239362923456E-3</v>
          </cell>
          <cell r="P624">
            <v>2.4040034108197401E-2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E625">
            <v>7.2269034342332802E-3</v>
          </cell>
          <cell r="F625">
            <v>7.3875909372146551E-3</v>
          </cell>
          <cell r="G625">
            <v>7.6419509034300259E-3</v>
          </cell>
          <cell r="H625">
            <v>7.7924239710489562E-3</v>
          </cell>
          <cell r="I625">
            <v>1.0293753659341747E-2</v>
          </cell>
          <cell r="J625">
            <v>1.1632826735895498E-2</v>
          </cell>
          <cell r="K625">
            <v>1.2074129563272685E-2</v>
          </cell>
          <cell r="L625">
            <v>1.7044338638074228E-2</v>
          </cell>
          <cell r="M625">
            <v>1.4045899027860459E-2</v>
          </cell>
          <cell r="N625">
            <v>2.3098430953767096E-2</v>
          </cell>
          <cell r="O625">
            <v>1.7177984532468778E-2</v>
          </cell>
          <cell r="P625">
            <v>3.8808672008618282E-2</v>
          </cell>
        </row>
        <row r="626">
          <cell r="B626" t="str">
            <v>RHNM-CHPGFC</v>
          </cell>
          <cell r="C626" t="str">
            <v>VAR_fout</v>
          </cell>
          <cell r="D626" t="str">
            <v>CO2_R</v>
          </cell>
          <cell r="H626">
            <v>0.27043872490734799</v>
          </cell>
          <cell r="I626">
            <v>1.02601479233556</v>
          </cell>
          <cell r="J626">
            <v>1.0226637587353899</v>
          </cell>
          <cell r="K626">
            <v>1.17197697382155</v>
          </cell>
          <cell r="L626">
            <v>3.1291209947349898</v>
          </cell>
          <cell r="M626">
            <v>2.6643213027021302</v>
          </cell>
          <cell r="N626">
            <v>5.5639220957781399</v>
          </cell>
          <cell r="O626">
            <v>5.3570304057909004</v>
          </cell>
          <cell r="P626">
            <v>8.5258389845034905</v>
          </cell>
        </row>
        <row r="627">
          <cell r="B627" t="str">
            <v>RHNM-CHPGFC</v>
          </cell>
          <cell r="C627" t="str">
            <v>VAR_fout</v>
          </cell>
          <cell r="D627" t="str">
            <v>RHNM_NKEV_GAS_ELC_CHP</v>
          </cell>
          <cell r="H627">
            <v>2.0139053982462115E-3</v>
          </cell>
          <cell r="I627">
            <v>7.8224532039767678E-3</v>
          </cell>
          <cell r="J627">
            <v>7.9782279050278609E-3</v>
          </cell>
          <cell r="K627">
            <v>9.2469814423863494E-3</v>
          </cell>
          <cell r="L627">
            <v>2.4966390915438723E-2</v>
          </cell>
          <cell r="M627">
            <v>2.1257882734325516E-2</v>
          </cell>
          <cell r="N627">
            <v>4.4392995445038386E-2</v>
          </cell>
          <cell r="O627">
            <v>4.2742263875991178E-2</v>
          </cell>
          <cell r="P627">
            <v>6.8025311046570322E-2</v>
          </cell>
        </row>
        <row r="628">
          <cell r="B628" t="str">
            <v>RHNM-CHPGFC</v>
          </cell>
          <cell r="C628" t="str">
            <v>VAR_fout</v>
          </cell>
          <cell r="D628" t="str">
            <v>RHNM_LTH_CHPNGA</v>
          </cell>
          <cell r="H628">
            <v>2.25557404603576E-3</v>
          </cell>
          <cell r="I628">
            <v>8.5264739923346742E-3</v>
          </cell>
          <cell r="J628">
            <v>8.4569215793295315E-3</v>
          </cell>
          <cell r="K628">
            <v>9.52439088565794E-3</v>
          </cell>
          <cell r="L628">
            <v>2.4966390915438723E-2</v>
          </cell>
          <cell r="M628">
            <v>2.1257882734325516E-2</v>
          </cell>
          <cell r="N628">
            <v>4.4392995445038386E-2</v>
          </cell>
          <cell r="O628">
            <v>4.2742263875991178E-2</v>
          </cell>
          <cell r="P628">
            <v>6.8025311046570322E-2</v>
          </cell>
        </row>
        <row r="629">
          <cell r="B629" t="str">
            <v>RHNM-CHPGFC</v>
          </cell>
          <cell r="C629" t="str">
            <v>VAR_fin</v>
          </cell>
          <cell r="D629" t="str">
            <v>RNGA</v>
          </cell>
          <cell r="H629">
            <v>4.7950128529671713E-3</v>
          </cell>
          <cell r="I629">
            <v>1.8191751637155289E-2</v>
          </cell>
          <cell r="J629">
            <v>1.8132336147790598E-2</v>
          </cell>
          <cell r="K629">
            <v>2.0779733578396308E-2</v>
          </cell>
          <cell r="L629">
            <v>5.5480868700974961E-2</v>
          </cell>
          <cell r="M629">
            <v>4.7239739409612229E-2</v>
          </cell>
          <cell r="N629">
            <v>9.8651100988974116E-2</v>
          </cell>
          <cell r="O629">
            <v>9.4982808613313707E-2</v>
          </cell>
          <cell r="P629">
            <v>0.15116735788126742</v>
          </cell>
        </row>
        <row r="630">
          <cell r="B630" t="str">
            <v>RHNM-CHPGFC</v>
          </cell>
          <cell r="C630" t="str">
            <v>VAR_ncap</v>
          </cell>
          <cell r="D630" t="str">
            <v>-</v>
          </cell>
          <cell r="H630">
            <v>1.79529353835514E-4</v>
          </cell>
          <cell r="I630">
            <v>5.17572841577006E-4</v>
          </cell>
          <cell r="J630">
            <v>1.37736226169821E-5</v>
          </cell>
          <cell r="K630">
            <v>1.7022141274587101E-4</v>
          </cell>
          <cell r="L630">
            <v>1.5230072331127401E-3</v>
          </cell>
          <cell r="M630">
            <v>3.2591823987873403E-5</v>
          </cell>
          <cell r="N630">
            <v>2.22639016845925E-3</v>
          </cell>
          <cell r="O630">
            <v>2.3441732947936202E-5</v>
          </cell>
          <cell r="P630">
            <v>3.7749060359576602E-3</v>
          </cell>
        </row>
        <row r="631">
          <cell r="B631" t="str">
            <v>RHNM-CHPGFC</v>
          </cell>
          <cell r="C631" t="str">
            <v>VAR_cap</v>
          </cell>
          <cell r="D631" t="str">
            <v>-</v>
          </cell>
          <cell r="H631">
            <v>1.79529353835514E-4</v>
          </cell>
          <cell r="I631">
            <v>6.9696288353568523E-4</v>
          </cell>
          <cell r="J631">
            <v>7.1030802739779344E-4</v>
          </cell>
          <cell r="K631">
            <v>8.228452490292716E-4</v>
          </cell>
          <cell r="L631">
            <v>2.2220630440386276E-3</v>
          </cell>
          <cell r="M631">
            <v>1.8911141094389737E-3</v>
          </cell>
          <cell r="N631">
            <v>3.9487904297137773E-3</v>
          </cell>
          <cell r="O631">
            <v>3.8016530346914211E-3</v>
          </cell>
          <cell r="P631">
            <v>6.0526425213421487E-3</v>
          </cell>
        </row>
        <row r="632">
          <cell r="B632" t="str">
            <v>G-INTC-EXP00-FR</v>
          </cell>
          <cell r="C632" t="str">
            <v>VAR_fout</v>
          </cell>
          <cell r="D632" t="str">
            <v>ELC_E-FR</v>
          </cell>
          <cell r="E632">
            <v>12.753360752379194</v>
          </cell>
          <cell r="F632">
            <v>1.8530031498711326E-3</v>
          </cell>
          <cell r="G632">
            <v>1.6899422474839776E-3</v>
          </cell>
          <cell r="H632">
            <v>1.1375489425265192E-3</v>
          </cell>
          <cell r="I632">
            <v>1.7615328473386696E-3</v>
          </cell>
          <cell r="J632">
            <v>1.7905463770041829E-3</v>
          </cell>
          <cell r="K632">
            <v>1.4913207982665318E-3</v>
          </cell>
          <cell r="L632">
            <v>1.8058990807404448E-3</v>
          </cell>
          <cell r="M632">
            <v>1.1774105515325471E-3</v>
          </cell>
          <cell r="N632">
            <v>1.5440656502473729E-3</v>
          </cell>
          <cell r="O632">
            <v>1.4207982898305311E-3</v>
          </cell>
          <cell r="P632">
            <v>2.6594893002319223E-3</v>
          </cell>
        </row>
        <row r="633">
          <cell r="B633" t="str">
            <v>G-INTC-EXP00-FR</v>
          </cell>
          <cell r="C633" t="str">
            <v>VAR_fin</v>
          </cell>
          <cell r="D633" t="str">
            <v>ELC</v>
          </cell>
          <cell r="E633">
            <v>12.753360752379194</v>
          </cell>
          <cell r="F633">
            <v>1.8530031498711326E-3</v>
          </cell>
          <cell r="G633">
            <v>1.6899422474839776E-3</v>
          </cell>
          <cell r="H633">
            <v>1.1375489425265192E-3</v>
          </cell>
          <cell r="I633">
            <v>1.7615328473386696E-3</v>
          </cell>
          <cell r="J633">
            <v>1.7905463770041829E-3</v>
          </cell>
          <cell r="K633">
            <v>1.4913207982665318E-3</v>
          </cell>
          <cell r="L633">
            <v>1.8058990807404448E-3</v>
          </cell>
          <cell r="M633">
            <v>1.1774105515325471E-3</v>
          </cell>
          <cell r="N633">
            <v>1.5440656502473729E-3</v>
          </cell>
          <cell r="O633">
            <v>1.4207982898305311E-3</v>
          </cell>
          <cell r="P633">
            <v>2.6594893002319223E-3</v>
          </cell>
        </row>
        <row r="634">
          <cell r="B634" t="str">
            <v>G-INTC-EXP00-FR</v>
          </cell>
          <cell r="C634" t="str">
            <v>VAR_ncap</v>
          </cell>
          <cell r="D634" t="str">
            <v>-</v>
          </cell>
          <cell r="E634">
            <v>1.1686442468205001E-5</v>
          </cell>
          <cell r="F634">
            <v>1.0555595566703399E-5</v>
          </cell>
          <cell r="G634">
            <v>1.2759808841040301E-5</v>
          </cell>
          <cell r="H634">
            <v>1.46654667850408E-5</v>
          </cell>
          <cell r="I634">
            <v>1.7424182851230699E-5</v>
          </cell>
          <cell r="J634">
            <v>2.2762385760130101E-5</v>
          </cell>
          <cell r="K634">
            <v>2.1490107082142499E-5</v>
          </cell>
          <cell r="L634">
            <v>7.2519606599810002E-5</v>
          </cell>
          <cell r="M634">
            <v>3.7937124932737901E-5</v>
          </cell>
          <cell r="N634">
            <v>1.2136860762046E-3</v>
          </cell>
        </row>
        <row r="635">
          <cell r="B635" t="str">
            <v>G-INTC-EXP00-FR</v>
          </cell>
          <cell r="C635" t="str">
            <v>VAR_cap</v>
          </cell>
          <cell r="D635" t="str">
            <v>-</v>
          </cell>
          <cell r="E635">
            <v>1.2999819699323827</v>
          </cell>
          <cell r="F635">
            <v>1.5643098421200818E-3</v>
          </cell>
          <cell r="G635">
            <v>1.530306891809996E-3</v>
          </cell>
          <cell r="H635">
            <v>1.5308409020020619E-3</v>
          </cell>
          <cell r="I635">
            <v>1.54827987675632E-3</v>
          </cell>
          <cell r="J635">
            <v>1.5487916486109921E-3</v>
          </cell>
          <cell r="K635">
            <v>1.5574880830466764E-3</v>
          </cell>
          <cell r="L635">
            <v>1.5634435887825759E-3</v>
          </cell>
          <cell r="M635">
            <v>1.5699289389468074E-3</v>
          </cell>
          <cell r="N635">
            <v>1.6420627710589386E-3</v>
          </cell>
          <cell r="O635">
            <v>1.6539998404969669E-3</v>
          </cell>
          <cell r="P635">
            <v>2.8531699084215489E-3</v>
          </cell>
        </row>
        <row r="636">
          <cell r="B636" t="str">
            <v>RHNM-EBAT</v>
          </cell>
          <cell r="C636" t="str">
            <v>VAR_fout</v>
          </cell>
          <cell r="D636" t="str">
            <v>RHNM_ELC</v>
          </cell>
          <cell r="E636">
            <v>3.4822443851597342E-3</v>
          </cell>
          <cell r="F636">
            <v>3.4590726550779985E-3</v>
          </cell>
          <cell r="G636">
            <v>3.4554270196080956E-3</v>
          </cell>
          <cell r="H636">
            <v>4.5049489468817837E-2</v>
          </cell>
          <cell r="I636">
            <v>5.4727952209695091E-2</v>
          </cell>
          <cell r="J636">
            <v>5.9876016670721566E-2</v>
          </cell>
          <cell r="K636">
            <v>6.3931882753703109E-2</v>
          </cell>
          <cell r="L636">
            <v>6.8265450321890575E-2</v>
          </cell>
          <cell r="M636">
            <v>7.0898016211679238E-2</v>
          </cell>
          <cell r="N636">
            <v>7.4647081535009457E-2</v>
          </cell>
          <cell r="O636">
            <v>7.6661974721997858E-2</v>
          </cell>
          <cell r="P636">
            <v>8.3395774435690254E-2</v>
          </cell>
        </row>
        <row r="637">
          <cell r="B637" t="str">
            <v>RHNM-EBAT</v>
          </cell>
          <cell r="C637" t="str">
            <v>VAR_fout</v>
          </cell>
          <cell r="D637" t="str">
            <v>AUX_RHNM-EBAT_OUT</v>
          </cell>
          <cell r="E637">
            <v>3.4822443851597355E-3</v>
          </cell>
          <cell r="F637">
            <v>3.4590726550780024E-3</v>
          </cell>
          <cell r="G637">
            <v>3.4554270196080982E-3</v>
          </cell>
          <cell r="H637">
            <v>4.5049489468817872E-2</v>
          </cell>
          <cell r="I637">
            <v>5.4727952209695119E-2</v>
          </cell>
          <cell r="J637">
            <v>5.9876016670721614E-2</v>
          </cell>
          <cell r="K637">
            <v>6.3931882753703165E-2</v>
          </cell>
          <cell r="L637">
            <v>6.8265450321890644E-2</v>
          </cell>
          <cell r="M637">
            <v>7.0898016211679321E-2</v>
          </cell>
          <cell r="N637">
            <v>7.4647081535009541E-2</v>
          </cell>
          <cell r="O637">
            <v>7.6661974721997955E-2</v>
          </cell>
          <cell r="P637">
            <v>8.3395774435690337E-2</v>
          </cell>
        </row>
        <row r="638">
          <cell r="B638" t="str">
            <v>RHNM-EBAT</v>
          </cell>
          <cell r="C638" t="str">
            <v>VAR_fin</v>
          </cell>
          <cell r="D638" t="str">
            <v>RHNM_ELC</v>
          </cell>
          <cell r="E638">
            <v>3.8522097598820138E-3</v>
          </cell>
          <cell r="F638">
            <v>3.8268391807139996E-3</v>
          </cell>
          <cell r="G638">
            <v>3.8216058983102097E-3</v>
          </cell>
          <cell r="H638">
            <v>4.9819147435008974E-2</v>
          </cell>
          <cell r="I638">
            <v>6.0522442360434449E-2</v>
          </cell>
          <cell r="J638">
            <v>6.6215125968610677E-2</v>
          </cell>
          <cell r="K638">
            <v>7.0700401768222024E-2</v>
          </cell>
          <cell r="L638">
            <v>7.5494099293010555E-2</v>
          </cell>
          <cell r="M638">
            <v>7.8404108407805803E-2</v>
          </cell>
          <cell r="N638">
            <v>8.2554015549413898E-2</v>
          </cell>
          <cell r="O638">
            <v>8.4779434730212502E-2</v>
          </cell>
          <cell r="P638">
            <v>9.2231942126822272E-2</v>
          </cell>
        </row>
        <row r="639">
          <cell r="B639" t="str">
            <v>RHNM-EBAT</v>
          </cell>
          <cell r="C639" t="str">
            <v>VAR_fin</v>
          </cell>
          <cell r="D639" t="str">
            <v>AUX_RHNM-EBAT_IN</v>
          </cell>
          <cell r="E639">
            <v>3.8522097598820138E-3</v>
          </cell>
          <cell r="F639">
            <v>3.8268391807139996E-3</v>
          </cell>
          <cell r="G639">
            <v>3.8216058983102097E-3</v>
          </cell>
          <cell r="H639">
            <v>4.9819147435008974E-2</v>
          </cell>
          <cell r="I639">
            <v>6.0522442360434449E-2</v>
          </cell>
          <cell r="J639">
            <v>6.6215125968610677E-2</v>
          </cell>
          <cell r="K639">
            <v>7.0700401768222024E-2</v>
          </cell>
          <cell r="L639">
            <v>7.5494099293010555E-2</v>
          </cell>
          <cell r="M639">
            <v>7.8404108407805803E-2</v>
          </cell>
          <cell r="N639">
            <v>8.2554015549413898E-2</v>
          </cell>
          <cell r="O639">
            <v>8.4779434730212502E-2</v>
          </cell>
          <cell r="P639">
            <v>9.2231942126822272E-2</v>
          </cell>
        </row>
        <row r="640">
          <cell r="B640" t="str">
            <v>RHNM-EBAT</v>
          </cell>
          <cell r="C640" t="str">
            <v>VAR_ncap</v>
          </cell>
          <cell r="D640" t="str">
            <v>-</v>
          </cell>
          <cell r="E640">
            <v>1.4150231442804999E-3</v>
          </cell>
          <cell r="F640">
            <v>2.3079656320006599E-6</v>
          </cell>
          <cell r="G640">
            <v>6.8503146989419498E-6</v>
          </cell>
          <cell r="H640">
            <v>1.9870226671443201E-2</v>
          </cell>
          <cell r="I640">
            <v>2.5764989170856201E-3</v>
          </cell>
          <cell r="J640">
            <v>1.77973946932488E-2</v>
          </cell>
          <cell r="K640">
            <v>7.1098871716496898E-3</v>
          </cell>
          <cell r="L640">
            <v>1.4779258055791E-2</v>
          </cell>
          <cell r="M640">
            <v>1.1074261187673001E-2</v>
          </cell>
          <cell r="N640">
            <v>1.19349156278466E-2</v>
          </cell>
          <cell r="O640">
            <v>1.75133333183684E-2</v>
          </cell>
          <cell r="P640">
            <v>8.5914237299596005E-3</v>
          </cell>
        </row>
        <row r="641">
          <cell r="B641" t="str">
            <v>RHNM-EBAT</v>
          </cell>
          <cell r="C641" t="str">
            <v>VAR_cap</v>
          </cell>
          <cell r="D641" t="str">
            <v>-</v>
          </cell>
          <cell r="E641">
            <v>1.4176376199243328E-3</v>
          </cell>
          <cell r="F641">
            <v>1.4189436512424109E-3</v>
          </cell>
          <cell r="G641">
            <v>1.4234141219043E-3</v>
          </cell>
          <cell r="H641">
            <v>2.0910291095915537E-2</v>
          </cell>
          <cell r="I641">
            <v>2.2448996891979579E-2</v>
          </cell>
          <cell r="J641">
            <v>2.4545120321165168E-2</v>
          </cell>
          <cell r="K641">
            <v>2.6241510940350703E-2</v>
          </cell>
          <cell r="L641">
            <v>2.7965121271305047E-2</v>
          </cell>
          <cell r="M641">
            <v>2.9049332137288313E-2</v>
          </cell>
          <cell r="N641">
            <v>3.0577058233646943E-2</v>
          </cell>
          <cell r="O641">
            <v>3.1406432158817117E-2</v>
          </cell>
          <cell r="P641">
            <v>3.4153045466400425E-2</v>
          </cell>
        </row>
        <row r="642">
          <cell r="B642" t="str">
            <v>ITOT-CHPWST</v>
          </cell>
          <cell r="C642" t="str">
            <v>VAR_fout</v>
          </cell>
          <cell r="D642" t="str">
            <v>ITOT_LTH_CHP</v>
          </cell>
          <cell r="E642">
            <v>1.9348669817169535</v>
          </cell>
          <cell r="F642">
            <v>1.8587791692276758</v>
          </cell>
          <cell r="G642">
            <v>2.5503187084095327</v>
          </cell>
          <cell r="H642">
            <v>2.2433483487117485</v>
          </cell>
          <cell r="I642">
            <v>1.9426945681677796</v>
          </cell>
          <cell r="J642">
            <v>1.658940434082127</v>
          </cell>
          <cell r="K642">
            <v>1.3779712924097298</v>
          </cell>
          <cell r="L642">
            <v>1.0998011296393559</v>
          </cell>
          <cell r="M642">
            <v>1.0997830570442941</v>
          </cell>
          <cell r="N642">
            <v>1.0998001542274622</v>
          </cell>
          <cell r="O642">
            <v>1.0997935583142011</v>
          </cell>
          <cell r="P642">
            <v>1.0998404721228869</v>
          </cell>
        </row>
        <row r="643">
          <cell r="B643" t="str">
            <v>ITOT-CHPWST</v>
          </cell>
          <cell r="C643" t="str">
            <v>VAR_fout</v>
          </cell>
          <cell r="D643" t="str">
            <v>ITOT_KEV_WST_ELC_CHP</v>
          </cell>
          <cell r="E643">
            <v>0.23005039738597499</v>
          </cell>
          <cell r="F643">
            <v>0.23015904731349537</v>
          </cell>
          <cell r="G643">
            <v>0.33671012415107754</v>
          </cell>
          <cell r="H643">
            <v>0.3329481685396587</v>
          </cell>
          <cell r="I643">
            <v>0.32919021386409852</v>
          </cell>
          <cell r="J643">
            <v>0.32752767670442712</v>
          </cell>
          <cell r="K643">
            <v>0.3258660651734856</v>
          </cell>
          <cell r="L643">
            <v>0.32421018701768717</v>
          </cell>
          <cell r="M643">
            <v>0.32420485940047827</v>
          </cell>
          <cell r="N643">
            <v>0.32420989947618156</v>
          </cell>
          <cell r="O643">
            <v>0.32420795506803851</v>
          </cell>
          <cell r="P643">
            <v>0.32422178478168295</v>
          </cell>
        </row>
        <row r="644">
          <cell r="B644" t="str">
            <v>ITOT-CHPWST</v>
          </cell>
          <cell r="C644" t="str">
            <v>VAR_fout</v>
          </cell>
          <cell r="D644" t="str">
            <v>CO2_I</v>
          </cell>
          <cell r="E644">
            <v>344.47038433910501</v>
          </cell>
          <cell r="F644">
            <v>344.64574470686301</v>
          </cell>
          <cell r="G644">
            <v>504.20143781424002</v>
          </cell>
          <cell r="H644">
            <v>498.56815478465103</v>
          </cell>
          <cell r="I644">
            <v>492.94086289541798</v>
          </cell>
          <cell r="J644">
            <v>490.45132199301901</v>
          </cell>
          <cell r="K644">
            <v>487.96316715923803</v>
          </cell>
          <cell r="L644">
            <v>485.48359768058498</v>
          </cell>
          <cell r="M644">
            <v>485.47561992148502</v>
          </cell>
          <cell r="N644">
            <v>485.48316710594497</v>
          </cell>
          <cell r="O644">
            <v>485.48025548163901</v>
          </cell>
          <cell r="P644">
            <v>485.50096457531902</v>
          </cell>
        </row>
        <row r="645">
          <cell r="B645" t="str">
            <v>ITOT-CHPWST</v>
          </cell>
          <cell r="C645" t="str">
            <v>VAR_fin</v>
          </cell>
          <cell r="D645" t="str">
            <v>IWST</v>
          </cell>
          <cell r="E645">
            <v>3.7119653484817374</v>
          </cell>
          <cell r="F645">
            <v>3.7138550076170591</v>
          </cell>
          <cell r="G645">
            <v>5.4332051488603437</v>
          </cell>
          <cell r="H645">
            <v>5.3725016679380539</v>
          </cell>
          <cell r="I645">
            <v>5.3118627467178667</v>
          </cell>
          <cell r="J645">
            <v>5.2850357973385789</v>
          </cell>
          <cell r="K645">
            <v>5.2582237840435182</v>
          </cell>
          <cell r="L645">
            <v>5.2315042853511313</v>
          </cell>
          <cell r="M645">
            <v>5.231418318119446</v>
          </cell>
          <cell r="N645">
            <v>5.2314996455381948</v>
          </cell>
          <cell r="O645">
            <v>5.2314682702762836</v>
          </cell>
          <cell r="P645">
            <v>5.2316914286133462</v>
          </cell>
        </row>
        <row r="646">
          <cell r="B646" t="str">
            <v>ITOT-CHPWST</v>
          </cell>
          <cell r="C646" t="str">
            <v>VAR_ncap</v>
          </cell>
          <cell r="D646" t="str">
            <v>-</v>
          </cell>
          <cell r="F646">
            <v>9.9375451416235999E-7</v>
          </cell>
          <cell r="G646">
            <v>9.2003024415829203E-7</v>
          </cell>
          <cell r="H646">
            <v>4.79352588928972E-4</v>
          </cell>
          <cell r="I646">
            <v>6.0741992667587901E-3</v>
          </cell>
          <cell r="J646">
            <v>1.52488996672549E-3</v>
          </cell>
          <cell r="K646">
            <v>6.7565914673769003E-6</v>
          </cell>
          <cell r="L646">
            <v>5.0500382696664599E-3</v>
          </cell>
          <cell r="M646">
            <v>1.91784720238129E-4</v>
          </cell>
          <cell r="N646">
            <v>3.5869575959007201E-4</v>
          </cell>
          <cell r="O646">
            <v>5.2350903512391198E-3</v>
          </cell>
          <cell r="P646">
            <v>2.3862435432872101E-3</v>
          </cell>
        </row>
        <row r="647">
          <cell r="B647" t="str">
            <v>ITOT-CHPWST</v>
          </cell>
          <cell r="C647" t="str">
            <v>VAR_cap</v>
          </cell>
          <cell r="D647" t="str">
            <v>-</v>
          </cell>
          <cell r="E647">
            <v>4.6368193963427791E-2</v>
          </cell>
          <cell r="F647">
            <v>1.6107461605676963E-2</v>
          </cell>
          <cell r="G647">
            <v>1.610440265121222E-2</v>
          </cell>
          <cell r="H647">
            <v>1.3553167631352392E-2</v>
          </cell>
          <cell r="I647">
            <v>1.3395000615144908E-2</v>
          </cell>
          <cell r="J647">
            <v>1.4116147782981717E-2</v>
          </cell>
          <cell r="K647">
            <v>1.4121683290867071E-2</v>
          </cell>
          <cell r="L647">
            <v>1.3199924700599878E-2</v>
          </cell>
          <cell r="M647">
            <v>1.3194963815452657E-2</v>
          </cell>
          <cell r="N647">
            <v>1.320261454770166E-2</v>
          </cell>
          <cell r="O647">
            <v>1.3199841975460301E-2</v>
          </cell>
          <cell r="P647">
            <v>1.3224480879158444E-2</v>
          </cell>
        </row>
        <row r="648">
          <cell r="B648" t="str">
            <v>CAES-EBAT</v>
          </cell>
          <cell r="C648" t="str">
            <v>VAR_fout</v>
          </cell>
          <cell r="D648" t="str">
            <v>ELC13</v>
          </cell>
          <cell r="E648">
            <v>9.4714143405603482E-2</v>
          </cell>
          <cell r="F648">
            <v>1.4533129704852777E-2</v>
          </cell>
          <cell r="G648">
            <v>9.4281915033741892E-2</v>
          </cell>
          <cell r="H648">
            <v>4.7722433307066214E-2</v>
          </cell>
          <cell r="I648">
            <v>4.737331362224783E-2</v>
          </cell>
          <cell r="J648">
            <v>4.0343583092823869E-2</v>
          </cell>
          <cell r="K648">
            <v>1.029253906026736E-2</v>
          </cell>
          <cell r="L648">
            <v>3.6335898737351817E-2</v>
          </cell>
          <cell r="M648">
            <v>4.6497005782230781E-2</v>
          </cell>
          <cell r="N648">
            <v>9.3777289771346362E-2</v>
          </cell>
          <cell r="O648">
            <v>9.420762380657742E-2</v>
          </cell>
          <cell r="P648">
            <v>9.4189800454728967E-2</v>
          </cell>
        </row>
        <row r="649">
          <cell r="B649" t="str">
            <v>CAES-EBAT</v>
          </cell>
          <cell r="C649" t="str">
            <v>VAR_fout</v>
          </cell>
          <cell r="D649" t="str">
            <v>AUX_CAES_OUT</v>
          </cell>
          <cell r="E649">
            <v>9.4714143405603413E-2</v>
          </cell>
          <cell r="F649">
            <v>1.4533129704852753E-2</v>
          </cell>
          <cell r="G649">
            <v>9.4281915033741837E-2</v>
          </cell>
          <cell r="H649">
            <v>4.7722433307066166E-2</v>
          </cell>
          <cell r="I649">
            <v>4.7373313622247795E-2</v>
          </cell>
          <cell r="J649">
            <v>4.0343583092823841E-2</v>
          </cell>
          <cell r="K649">
            <v>1.029253906026735E-2</v>
          </cell>
          <cell r="L649">
            <v>3.6335898737351796E-2</v>
          </cell>
          <cell r="M649">
            <v>4.6497005782230739E-2</v>
          </cell>
          <cell r="N649">
            <v>9.3777289771346278E-2</v>
          </cell>
          <cell r="O649">
            <v>9.420762380657724E-2</v>
          </cell>
          <cell r="P649">
            <v>9.418980045472887E-2</v>
          </cell>
        </row>
        <row r="650">
          <cell r="B650" t="str">
            <v>CAES-EBAT</v>
          </cell>
          <cell r="C650" t="str">
            <v>VAR_fin</v>
          </cell>
          <cell r="D650" t="str">
            <v>ELC13</v>
          </cell>
          <cell r="E650">
            <v>0.13533755811535064</v>
          </cell>
          <cell r="F650">
            <v>2.0763717267988639E-2</v>
          </cell>
          <cell r="G650">
            <v>0.13468852778483681</v>
          </cell>
          <cell r="H650">
            <v>6.817621351991747E-2</v>
          </cell>
          <cell r="I650">
            <v>6.767759664025326E-2</v>
          </cell>
          <cell r="J650">
            <v>5.7634829207550461E-2</v>
          </cell>
          <cell r="K650">
            <v>1.4704380961818258E-2</v>
          </cell>
          <cell r="L650">
            <v>5.1910965874718065E-2</v>
          </cell>
          <cell r="M650">
            <v>6.642555845426007E-2</v>
          </cell>
          <cell r="N650">
            <v>0.13397008232666663</v>
          </cell>
          <cell r="O650">
            <v>0.13458498585506434</v>
          </cell>
          <cell r="P650">
            <v>0.13456030087541113</v>
          </cell>
        </row>
        <row r="651">
          <cell r="B651" t="str">
            <v>CAES-EBAT</v>
          </cell>
          <cell r="C651" t="str">
            <v>VAR_fin</v>
          </cell>
          <cell r="D651" t="str">
            <v>AUX_CAES_IN</v>
          </cell>
          <cell r="E651">
            <v>0.13533755811535064</v>
          </cell>
          <cell r="F651">
            <v>2.0763717267988639E-2</v>
          </cell>
          <cell r="G651">
            <v>0.13468852778483681</v>
          </cell>
          <cell r="H651">
            <v>6.817621351991747E-2</v>
          </cell>
          <cell r="I651">
            <v>6.767759664025326E-2</v>
          </cell>
          <cell r="J651">
            <v>5.7634829207550461E-2</v>
          </cell>
          <cell r="K651">
            <v>1.4704380961818258E-2</v>
          </cell>
          <cell r="L651">
            <v>5.1910965874718065E-2</v>
          </cell>
          <cell r="M651">
            <v>6.642555845426007E-2</v>
          </cell>
          <cell r="N651">
            <v>0.13397008232666663</v>
          </cell>
          <cell r="O651">
            <v>0.13458498585506434</v>
          </cell>
          <cell r="P651">
            <v>0.13456030087541113</v>
          </cell>
        </row>
        <row r="652">
          <cell r="B652" t="str">
            <v>CAES-EBAT</v>
          </cell>
          <cell r="C652" t="str">
            <v>VAR_ncap</v>
          </cell>
          <cell r="D652" t="str">
            <v>-</v>
          </cell>
          <cell r="F652">
            <v>2.8487766457142199E-6</v>
          </cell>
          <cell r="G652">
            <v>2.8532196964306899E-6</v>
          </cell>
          <cell r="H652">
            <v>2.5851935449937599E-6</v>
          </cell>
          <cell r="I652">
            <v>7.6651615827053596E-6</v>
          </cell>
          <cell r="J652">
            <v>9.8769160302104692E-6</v>
          </cell>
          <cell r="K652">
            <v>1.4351471156793E-5</v>
          </cell>
          <cell r="L652">
            <v>1.3250558230408799E-5</v>
          </cell>
          <cell r="M652">
            <v>6.3488727224892897E-6</v>
          </cell>
          <cell r="N652">
            <v>1.3316096660712801E-5</v>
          </cell>
          <cell r="O652">
            <v>1.09901338567962E-5</v>
          </cell>
          <cell r="P652">
            <v>3.1073427004386201E-5</v>
          </cell>
        </row>
        <row r="653">
          <cell r="B653" t="str">
            <v>CAES-EBAT</v>
          </cell>
          <cell r="C653" t="str">
            <v>VAR_cap</v>
          </cell>
          <cell r="D653" t="str">
            <v>-</v>
          </cell>
          <cell r="E653">
            <v>0.1</v>
          </cell>
          <cell r="F653">
            <v>9.988808054360887E-2</v>
          </cell>
          <cell r="G653">
            <v>9.9871153194038942E-2</v>
          </cell>
          <cell r="H653">
            <v>9.986060163665611E-2</v>
          </cell>
          <cell r="I653">
            <v>9.9866045147894364E-2</v>
          </cell>
          <cell r="J653">
            <v>9.9873264491580932E-2</v>
          </cell>
          <cell r="K653">
            <v>9.988407304687516E-2</v>
          </cell>
          <cell r="L653">
            <v>9.9892268113251678E-2</v>
          </cell>
          <cell r="M653">
            <v>9.9893135295086477E-2</v>
          </cell>
          <cell r="N653">
            <v>9.9899918213391919E-2</v>
          </cell>
          <cell r="O653">
            <v>9.9905252072936379E-2</v>
          </cell>
          <cell r="P653">
            <v>9.9930211381831446E-2</v>
          </cell>
        </row>
        <row r="654">
          <cell r="B654" t="str">
            <v>HPLSOL</v>
          </cell>
          <cell r="C654" t="str">
            <v>VAR_fout</v>
          </cell>
          <cell r="D654" t="str">
            <v>LTH</v>
          </cell>
          <cell r="H654">
            <v>1.618051108206652E-4</v>
          </cell>
          <cell r="I654">
            <v>2.3798982662011183E-4</v>
          </cell>
          <cell r="J654">
            <v>2.5201721745293402E-4</v>
          </cell>
          <cell r="K654">
            <v>2.6437206095826537E-4</v>
          </cell>
          <cell r="L654">
            <v>2.8554277183050154E-4</v>
          </cell>
          <cell r="M654">
            <v>2.914384319438065E-4</v>
          </cell>
          <cell r="N654">
            <v>3.3410477726981898E-4</v>
          </cell>
          <cell r="O654">
            <v>3.5514522204629548E-4</v>
          </cell>
          <cell r="P654">
            <v>6.3948623294146124E-4</v>
          </cell>
        </row>
        <row r="655">
          <cell r="B655" t="str">
            <v>HPLSOL</v>
          </cell>
          <cell r="C655" t="str">
            <v>VAR_fin</v>
          </cell>
          <cell r="D655" t="str">
            <v>SOL</v>
          </cell>
          <cell r="H655">
            <v>1.618051108206652E-4</v>
          </cell>
          <cell r="I655">
            <v>2.3798982662011183E-4</v>
          </cell>
          <cell r="J655">
            <v>2.5201721745293402E-4</v>
          </cell>
          <cell r="K655">
            <v>2.6437206095826537E-4</v>
          </cell>
          <cell r="L655">
            <v>2.8554277183050154E-4</v>
          </cell>
          <cell r="M655">
            <v>2.914384319438065E-4</v>
          </cell>
          <cell r="N655">
            <v>3.3410477726981898E-4</v>
          </cell>
          <cell r="O655">
            <v>3.5514522204629548E-4</v>
          </cell>
          <cell r="P655">
            <v>6.3948623294146124E-4</v>
          </cell>
        </row>
        <row r="656">
          <cell r="B656" t="str">
            <v>HPLSOL</v>
          </cell>
          <cell r="C656" t="str">
            <v>VAR_fin</v>
          </cell>
          <cell r="D656" t="str">
            <v>SOLPVC</v>
          </cell>
          <cell r="H656">
            <v>1.6180511082066501E-4</v>
          </cell>
          <cell r="I656">
            <v>2.3798982662011199E-4</v>
          </cell>
          <cell r="J656">
            <v>2.5201721745293402E-4</v>
          </cell>
          <cell r="K656">
            <v>2.6437206095826499E-4</v>
          </cell>
          <cell r="L656">
            <v>2.85542771830501E-4</v>
          </cell>
          <cell r="M656">
            <v>2.9143843194380601E-4</v>
          </cell>
          <cell r="N656">
            <v>3.3410477726981898E-4</v>
          </cell>
          <cell r="O656">
            <v>3.55145222046295E-4</v>
          </cell>
          <cell r="P656">
            <v>6.39486232941462E-4</v>
          </cell>
        </row>
        <row r="657">
          <cell r="B657" t="str">
            <v>HPLSOL</v>
          </cell>
          <cell r="C657" t="str">
            <v>VAR_ncap</v>
          </cell>
          <cell r="D657" t="str">
            <v>-</v>
          </cell>
          <cell r="H657">
            <v>3.6345663869697203E-5</v>
          </cell>
          <cell r="I657">
            <v>1.9011343071486301E-5</v>
          </cell>
          <cell r="J657">
            <v>1.6661452099810101E-6</v>
          </cell>
          <cell r="K657">
            <v>1.20224262081793E-5</v>
          </cell>
          <cell r="L657">
            <v>4.1664782381862502E-5</v>
          </cell>
          <cell r="M657">
            <v>1.2948770326297499E-6</v>
          </cell>
          <cell r="N657">
            <v>3.01080821160508E-5</v>
          </cell>
          <cell r="O657">
            <v>6.6284406133497803E-6</v>
          </cell>
          <cell r="P657">
            <v>1.1598759475542199E-4</v>
          </cell>
        </row>
        <row r="658">
          <cell r="B658" t="str">
            <v>HPLSOL</v>
          </cell>
          <cell r="C658" t="str">
            <v>VAR_cap</v>
          </cell>
          <cell r="D658" t="str">
            <v>-</v>
          </cell>
          <cell r="H658">
            <v>3.6345663869697203E-5</v>
          </cell>
          <cell r="I658">
            <v>5.53570069411835E-5</v>
          </cell>
          <cell r="J658">
            <v>5.7023152151164598E-5</v>
          </cell>
          <cell r="K658">
            <v>5.75235053280002E-5</v>
          </cell>
          <cell r="L658">
            <v>7.4364696871509196E-5</v>
          </cell>
          <cell r="M658">
            <v>6.21985669295034E-5</v>
          </cell>
          <cell r="N658">
            <v>8.5090167738722394E-5</v>
          </cell>
          <cell r="O658">
            <v>7.96961821438928E-5</v>
          </cell>
          <cell r="P658">
            <v>1.54018994517453E-4</v>
          </cell>
        </row>
        <row r="659">
          <cell r="B659" t="str">
            <v>RHEM-CHPNGA</v>
          </cell>
          <cell r="C659" t="str">
            <v>VAR_fout</v>
          </cell>
          <cell r="D659" t="str">
            <v>CO2_R</v>
          </cell>
          <cell r="E659">
            <v>8.2987712786288999</v>
          </cell>
          <cell r="F659">
            <v>5.15166807094496</v>
          </cell>
          <cell r="G659">
            <v>21.616896958268701</v>
          </cell>
          <cell r="H659">
            <v>47.280979087924699</v>
          </cell>
          <cell r="I659">
            <v>51.479813350484299</v>
          </cell>
          <cell r="J659">
            <v>66.888483073312202</v>
          </cell>
          <cell r="K659">
            <v>54.387386244771903</v>
          </cell>
          <cell r="L659">
            <v>57.070326055085999</v>
          </cell>
          <cell r="M659">
            <v>54.693412091954499</v>
          </cell>
          <cell r="N659">
            <v>51.978428783738302</v>
          </cell>
          <cell r="O659">
            <v>59.483729685955097</v>
          </cell>
          <cell r="P659">
            <v>84.494929635066796</v>
          </cell>
        </row>
        <row r="660">
          <cell r="B660" t="str">
            <v>RHEM-CHPNGA</v>
          </cell>
          <cell r="C660" t="str">
            <v>VAR_fout</v>
          </cell>
          <cell r="D660" t="str">
            <v>RHEM_LTH_CHPNGA</v>
          </cell>
          <cell r="E660">
            <v>6.3537308472970441E-2</v>
          </cell>
          <cell r="F660">
            <v>5.7287509098972712E-2</v>
          </cell>
          <cell r="G660">
            <v>0.23500780465639873</v>
          </cell>
          <cell r="H660">
            <v>0.51534597982007213</v>
          </cell>
          <cell r="I660">
            <v>0.55578623691220819</v>
          </cell>
          <cell r="J660">
            <v>0.71980827207014419</v>
          </cell>
          <cell r="K660">
            <v>0.58201452484048088</v>
          </cell>
          <cell r="L660">
            <v>0.60393622427615079</v>
          </cell>
          <cell r="M660">
            <v>0.58348951591566711</v>
          </cell>
          <cell r="N660">
            <v>0.54809134879290522</v>
          </cell>
          <cell r="O660">
            <v>0.63321855190447141</v>
          </cell>
          <cell r="P660">
            <v>0.89276732387218538</v>
          </cell>
        </row>
        <row r="661">
          <cell r="B661" t="str">
            <v>RHEM-CHPNGA</v>
          </cell>
          <cell r="C661" t="str">
            <v>VAR_fout</v>
          </cell>
          <cell r="D661" t="str">
            <v>RHEM_NKEV_GAS_ELC_CHP</v>
          </cell>
          <cell r="E661">
            <v>2.9247332471684772E-2</v>
          </cell>
          <cell r="F661">
            <v>2.6629692731409579E-2</v>
          </cell>
          <cell r="G661">
            <v>0.11087678419255238</v>
          </cell>
          <cell r="H661">
            <v>0.24936095797745378</v>
          </cell>
          <cell r="I661">
            <v>0.2722400464532494</v>
          </cell>
          <cell r="J661">
            <v>0.35697808614860799</v>
          </cell>
          <cell r="K661">
            <v>0.29216603835236238</v>
          </cell>
          <cell r="L661">
            <v>0.30691840905837203</v>
          </cell>
          <cell r="M661">
            <v>0.29652745890796228</v>
          </cell>
          <cell r="N661">
            <v>0.27853822643573872</v>
          </cell>
          <cell r="O661">
            <v>0.32179959195145325</v>
          </cell>
          <cell r="P661">
            <v>0.45370142688586479</v>
          </cell>
        </row>
        <row r="662">
          <cell r="B662" t="str">
            <v>RHEM-CHPNGA</v>
          </cell>
          <cell r="C662" t="str">
            <v>VAR_fin</v>
          </cell>
          <cell r="D662" t="str">
            <v>RNGA</v>
          </cell>
          <cell r="E662">
            <v>0.1471413347274626</v>
          </cell>
          <cell r="F662">
            <v>9.1341632463563041E-2</v>
          </cell>
          <cell r="G662">
            <v>0.38327831486292024</v>
          </cell>
          <cell r="H662">
            <v>0.83831523205540337</v>
          </cell>
          <cell r="I662">
            <v>0.9127626480582326</v>
          </cell>
          <cell r="J662">
            <v>1.1859660119381603</v>
          </cell>
          <cell r="K662">
            <v>0.96431535894985598</v>
          </cell>
          <cell r="L662">
            <v>1.0118852137426604</v>
          </cell>
          <cell r="M662">
            <v>0.96974134914812893</v>
          </cell>
          <cell r="N662">
            <v>0.92160334722940229</v>
          </cell>
          <cell r="O662">
            <v>1.0546760582616157</v>
          </cell>
          <cell r="P662">
            <v>1.4981370502671407</v>
          </cell>
        </row>
        <row r="663">
          <cell r="B663" t="str">
            <v>RHEM-CHPNGA</v>
          </cell>
          <cell r="C663" t="str">
            <v>VAR_ncap</v>
          </cell>
          <cell r="D663" t="str">
            <v>-</v>
          </cell>
          <cell r="F663">
            <v>3.78506277772611E-7</v>
          </cell>
          <cell r="G663">
            <v>1.8147527419053199E-4</v>
          </cell>
          <cell r="H663">
            <v>1.0277510965256101E-2</v>
          </cell>
          <cell r="I663">
            <v>1.70393360532726E-3</v>
          </cell>
          <cell r="J663">
            <v>1.09941239532941E-2</v>
          </cell>
          <cell r="K663">
            <v>1.9341768179974E-3</v>
          </cell>
          <cell r="L663">
            <v>8.1507895894804092E-3</v>
          </cell>
          <cell r="M663">
            <v>1.87039889957258E-3</v>
          </cell>
          <cell r="N663">
            <v>8.7213672108428196E-3</v>
          </cell>
          <cell r="O663">
            <v>5.1430224802508501E-3</v>
          </cell>
          <cell r="P663">
            <v>1.7946382903172801E-2</v>
          </cell>
        </row>
        <row r="664">
          <cell r="B664" t="str">
            <v>RHEM-CHPNGA</v>
          </cell>
          <cell r="C664" t="str">
            <v>VAR_cap</v>
          </cell>
          <cell r="D664" t="str">
            <v>-</v>
          </cell>
          <cell r="E664">
            <v>8.7797332641876506E-3</v>
          </cell>
          <cell r="F664">
            <v>8.0472894968475327E-3</v>
          </cell>
          <cell r="G664">
            <v>8.2281204515108446E-3</v>
          </cell>
          <cell r="H664">
            <v>1.8504690916390908E-2</v>
          </cell>
          <cell r="I664">
            <v>2.0205411821680407E-2</v>
          </cell>
          <cell r="J664">
            <v>2.6491628714683378E-2</v>
          </cell>
          <cell r="K664">
            <v>2.1681290566097668E-2</v>
          </cell>
          <cell r="L664">
            <v>2.2780278330189595E-2</v>
          </cell>
          <cell r="M664">
            <v>2.2006514129176084E-2</v>
          </cell>
          <cell r="N664">
            <v>2.0673166029831564E-2</v>
          </cell>
          <cell r="O664">
            <v>2.3882148887330031E-2</v>
          </cell>
          <cell r="P664">
            <v>3.3676411598660583E-2</v>
          </cell>
        </row>
        <row r="665">
          <cell r="B665" t="str">
            <v>D-DH2</v>
          </cell>
          <cell r="C665" t="str">
            <v>VAR_fout</v>
          </cell>
          <cell r="D665" t="str">
            <v>H2</v>
          </cell>
          <cell r="H665">
            <v>4.945392536185738E-5</v>
          </cell>
          <cell r="I665">
            <v>1.3666856613670049E-3</v>
          </cell>
          <cell r="J665">
            <v>3.9096327634150505E-3</v>
          </cell>
          <cell r="K665">
            <v>4.9646854141928674E-3</v>
          </cell>
          <cell r="L665">
            <v>5.1702032139286412E-3</v>
          </cell>
          <cell r="M665">
            <v>5.1890911563098425E-3</v>
          </cell>
          <cell r="N665">
            <v>5.3590157973324535E-3</v>
          </cell>
          <cell r="O665">
            <v>4.4639593739781254E-3</v>
          </cell>
          <cell r="P665">
            <v>8.9836599910396477E-3</v>
          </cell>
        </row>
        <row r="666">
          <cell r="B666" t="str">
            <v>D-DH2</v>
          </cell>
          <cell r="C666" t="str">
            <v>VAR_fin</v>
          </cell>
          <cell r="D666" t="str">
            <v>H2_E</v>
          </cell>
          <cell r="H666">
            <v>4.9953459961472069E-5</v>
          </cell>
          <cell r="I666">
            <v>1.3804905670373787E-3</v>
          </cell>
          <cell r="J666">
            <v>3.9491240034495462E-3</v>
          </cell>
          <cell r="K666">
            <v>5.0148337517099658E-3</v>
          </cell>
          <cell r="L666">
            <v>5.2224274888168108E-3</v>
          </cell>
          <cell r="M666">
            <v>5.2415062184947934E-3</v>
          </cell>
          <cell r="N666">
            <v>5.4131472700327749E-3</v>
          </cell>
          <cell r="O666">
            <v>4.5090498727051757E-3</v>
          </cell>
          <cell r="P666">
            <v>9.0744040313531765E-3</v>
          </cell>
        </row>
        <row r="667">
          <cell r="B667" t="str">
            <v>D-DH2</v>
          </cell>
          <cell r="C667" t="str">
            <v>VAR_ncap</v>
          </cell>
          <cell r="D667" t="str">
            <v>-</v>
          </cell>
          <cell r="H667">
            <v>1.2751286530925099E-4</v>
          </cell>
          <cell r="I667">
            <v>2.3674917820060699E-4</v>
          </cell>
          <cell r="J667">
            <v>7.8153850056138403E-4</v>
          </cell>
          <cell r="K667">
            <v>1.19386382801284E-4</v>
          </cell>
          <cell r="L667">
            <v>5.37577154426412E-4</v>
          </cell>
          <cell r="M667">
            <v>2.65164832319551E-5</v>
          </cell>
          <cell r="N667">
            <v>4.0638332239831699E-4</v>
          </cell>
          <cell r="O667">
            <v>6.4068297367649002E-5</v>
          </cell>
          <cell r="P667">
            <v>2.2401137779431402E-3</v>
          </cell>
        </row>
        <row r="668">
          <cell r="B668" t="str">
            <v>D-DH2</v>
          </cell>
          <cell r="C668" t="str">
            <v>VAR_cap</v>
          </cell>
          <cell r="D668" t="str">
            <v>-</v>
          </cell>
          <cell r="H668">
            <v>1.2751286530925099E-4</v>
          </cell>
          <cell r="I668">
            <v>3.6426204350985801E-4</v>
          </cell>
          <cell r="J668">
            <v>1.1458005440712401E-3</v>
          </cell>
          <cell r="K668">
            <v>1.2651869268725301E-3</v>
          </cell>
          <cell r="L668">
            <v>1.8027640812989399E-3</v>
          </cell>
          <cell r="M668">
            <v>1.8292805645308901E-3</v>
          </cell>
          <cell r="N668">
            <v>2.2356638869292099E-3</v>
          </cell>
          <cell r="O668">
            <v>2.2593088602988099E-3</v>
          </cell>
          <cell r="P668">
            <v>4.4123330969307404E-3</v>
          </cell>
        </row>
        <row r="669">
          <cell r="B669" t="str">
            <v>D-SBIO</v>
          </cell>
          <cell r="C669" t="str">
            <v>VAR_fout</v>
          </cell>
          <cell r="D669" t="str">
            <v>SBIO</v>
          </cell>
          <cell r="E669">
            <v>4.0476997356484565</v>
          </cell>
          <cell r="F669">
            <v>4.5841024679644091</v>
          </cell>
          <cell r="G669">
            <v>4.6682838258995076</v>
          </cell>
          <cell r="H669">
            <v>4.6553692286556831</v>
          </cell>
          <cell r="I669">
            <v>4.7694299013306729</v>
          </cell>
          <cell r="J669">
            <v>4.8662117630846033</v>
          </cell>
          <cell r="K669">
            <v>4.9369738130907468</v>
          </cell>
          <cell r="L669">
            <v>4.9838692533377058</v>
          </cell>
          <cell r="M669">
            <v>4.984736168276612</v>
          </cell>
          <cell r="N669">
            <v>4.9851352105599078</v>
          </cell>
          <cell r="O669">
            <v>6.2973897074601703</v>
          </cell>
          <cell r="P669">
            <v>6.3950870244577898</v>
          </cell>
        </row>
        <row r="670">
          <cell r="B670" t="str">
            <v>D-SBIO</v>
          </cell>
          <cell r="C670" t="str">
            <v>VAR_fin</v>
          </cell>
          <cell r="D670" t="str">
            <v>BIO</v>
          </cell>
          <cell r="E670">
            <v>4.0476997356484565</v>
          </cell>
          <cell r="F670">
            <v>4.5841024679644091</v>
          </cell>
          <cell r="G670">
            <v>4.6682838258995076</v>
          </cell>
          <cell r="H670">
            <v>4.6553692286556831</v>
          </cell>
          <cell r="I670">
            <v>4.7694299013306729</v>
          </cell>
          <cell r="J670">
            <v>4.8662117630846033</v>
          </cell>
          <cell r="K670">
            <v>4.9369738130907468</v>
          </cell>
          <cell r="L670">
            <v>4.9838692533377058</v>
          </cell>
          <cell r="M670">
            <v>4.984736168276612</v>
          </cell>
          <cell r="N670">
            <v>4.9851352105599078</v>
          </cell>
          <cell r="O670">
            <v>6.2973897074601703</v>
          </cell>
          <cell r="P670">
            <v>6.3950870244577898</v>
          </cell>
        </row>
        <row r="671">
          <cell r="B671" t="str">
            <v>SCOM-CHPBIO</v>
          </cell>
          <cell r="C671" t="str">
            <v>VAR_fout</v>
          </cell>
          <cell r="D671" t="str">
            <v>SCOM_LTH_CHPBIO</v>
          </cell>
          <cell r="E671">
            <v>1.4243178618529033</v>
          </cell>
          <cell r="F671">
            <v>1.5786022545227587</v>
          </cell>
          <cell r="G671">
            <v>1.4831847683385007</v>
          </cell>
          <cell r="H671">
            <v>1.3241516632157311</v>
          </cell>
          <cell r="I671">
            <v>1.1651213983923441</v>
          </cell>
          <cell r="J671">
            <v>1.0060920417079373</v>
          </cell>
          <cell r="K671">
            <v>1.0060996940095359</v>
          </cell>
          <cell r="L671">
            <v>1.0061129871596706</v>
          </cell>
          <cell r="M671">
            <v>1.0061279022845857</v>
          </cell>
          <cell r="N671">
            <v>1.0061705702703085</v>
          </cell>
          <cell r="O671">
            <v>1.0062231272797366</v>
          </cell>
          <cell r="P671">
            <v>1.0080253265334826</v>
          </cell>
        </row>
        <row r="672">
          <cell r="B672" t="str">
            <v>SCOM-CHPBIO</v>
          </cell>
          <cell r="C672" t="str">
            <v>VAR_fout</v>
          </cell>
          <cell r="D672" t="str">
            <v>SCOM_KEV_BIO_ELC_CHP</v>
          </cell>
          <cell r="E672">
            <v>0.9593710042148762</v>
          </cell>
          <cell r="F672">
            <v>1.1061388017587759</v>
          </cell>
          <cell r="G672">
            <v>1.106139784933776</v>
          </cell>
          <cell r="H672">
            <v>1.106138429189069</v>
          </cell>
          <cell r="I672">
            <v>1.1061393998586142</v>
          </cell>
          <cell r="J672">
            <v>1.1061416758410725</v>
          </cell>
          <cell r="K672">
            <v>1.1061500891167595</v>
          </cell>
          <cell r="L672">
            <v>1.106164704188499</v>
          </cell>
          <cell r="M672">
            <v>1.1061811025303849</v>
          </cell>
          <cell r="N672">
            <v>1.1062280135835267</v>
          </cell>
          <cell r="O672">
            <v>1.1062857970626465</v>
          </cell>
          <cell r="P672">
            <v>1.1082672138914238</v>
          </cell>
        </row>
        <row r="673">
          <cell r="B673" t="str">
            <v>SCOM-CHPBIO</v>
          </cell>
          <cell r="C673" t="str">
            <v>VAR_fin</v>
          </cell>
          <cell r="D673" t="str">
            <v>SBIO</v>
          </cell>
          <cell r="E673">
            <v>2.6454138303915382</v>
          </cell>
          <cell r="F673">
            <v>3.0468738395886512</v>
          </cell>
          <cell r="G673">
            <v>3.0469945568863137</v>
          </cell>
          <cell r="H673">
            <v>3.0361526973150776</v>
          </cell>
          <cell r="I673">
            <v>2.9941338524124759</v>
          </cell>
          <cell r="J673">
            <v>2.9546059520776837</v>
          </cell>
          <cell r="K673">
            <v>2.9219806912743027</v>
          </cell>
          <cell r="L673">
            <v>2.8844844444975113</v>
          </cell>
          <cell r="M673">
            <v>2.8814759044753484</v>
          </cell>
          <cell r="N673">
            <v>2.8948424439377818</v>
          </cell>
          <cell r="O673">
            <v>2.8893803572596228</v>
          </cell>
          <cell r="P673">
            <v>2.9062841648665869</v>
          </cell>
        </row>
        <row r="674">
          <cell r="B674" t="str">
            <v>SCOM-CHPBIO</v>
          </cell>
          <cell r="C674" t="str">
            <v>VAR_ncap</v>
          </cell>
          <cell r="D674" t="str">
            <v>-</v>
          </cell>
          <cell r="F674">
            <v>2.62062203771906E-2</v>
          </cell>
          <cell r="G674">
            <v>6.57925685932361E-3</v>
          </cell>
          <cell r="H674">
            <v>1.22251310307554E-2</v>
          </cell>
          <cell r="I674">
            <v>4.4079914721677098E-2</v>
          </cell>
          <cell r="J674">
            <v>2.9402457084563599E-2</v>
          </cell>
          <cell r="K674">
            <v>1.1280582631550001E-2</v>
          </cell>
          <cell r="L674">
            <v>4.40845520677772E-2</v>
          </cell>
          <cell r="M674">
            <v>2.6378511017118599E-2</v>
          </cell>
          <cell r="N674">
            <v>1.43093291353721E-2</v>
          </cell>
          <cell r="O674">
            <v>4.4642529279926901E-2</v>
          </cell>
          <cell r="P674">
            <v>2.5980307374432299E-2</v>
          </cell>
        </row>
        <row r="675">
          <cell r="B675" t="str">
            <v>SCOM-CHPBIO</v>
          </cell>
          <cell r="C675" t="str">
            <v>VAR_cap</v>
          </cell>
          <cell r="D675" t="str">
            <v>-</v>
          </cell>
          <cell r="E675">
            <v>7.3512260440843052E-2</v>
          </cell>
          <cell r="F675">
            <v>8.4760345696858072E-2</v>
          </cell>
          <cell r="G675">
            <v>8.4760641045148799E-2</v>
          </cell>
          <cell r="H675">
            <v>8.4762605582102274E-2</v>
          </cell>
          <cell r="I675">
            <v>8.4762561238847831E-2</v>
          </cell>
          <cell r="J675">
            <v>8.4761207682966341E-2</v>
          </cell>
          <cell r="K675">
            <v>8.4761732046555696E-2</v>
          </cell>
          <cell r="L675">
            <v>8.4765492672515694E-2</v>
          </cell>
          <cell r="M675">
            <v>8.4764431886160868E-2</v>
          </cell>
          <cell r="N675">
            <v>8.4770235045729836E-2</v>
          </cell>
          <cell r="O675">
            <v>8.4773422878665433E-2</v>
          </cell>
          <cell r="P675">
            <v>8.492955759543877E-2</v>
          </cell>
        </row>
        <row r="676">
          <cell r="B676" t="str">
            <v>SCOM-CHPHFC</v>
          </cell>
          <cell r="C676" t="str">
            <v>VAR_fout</v>
          </cell>
          <cell r="D676" t="str">
            <v>SCOM_KEV_HFC_ELC_CHP</v>
          </cell>
          <cell r="H676">
            <v>4.228272789413479E-3</v>
          </cell>
          <cell r="I676">
            <v>1.0027998624297336E-2</v>
          </cell>
          <cell r="J676">
            <v>1.1504286990554061E-2</v>
          </cell>
          <cell r="K676">
            <v>1.3451416342407303E-2</v>
          </cell>
          <cell r="L676">
            <v>3.2857369248400888E-2</v>
          </cell>
          <cell r="M676">
            <v>2.9914764341099197E-2</v>
          </cell>
          <cell r="N676">
            <v>7.6284092298265133E-2</v>
          </cell>
          <cell r="O676">
            <v>5.6418355116780255E-2</v>
          </cell>
          <cell r="P676">
            <v>9.6489245937211018E-2</v>
          </cell>
        </row>
        <row r="677">
          <cell r="B677" t="str">
            <v>SCOM-CHPHFC</v>
          </cell>
          <cell r="C677" t="str">
            <v>VAR_fout</v>
          </cell>
          <cell r="D677" t="str">
            <v>SCOM_LTH_CHPHFC</v>
          </cell>
          <cell r="H677">
            <v>3.182331625716457E-3</v>
          </cell>
          <cell r="I677">
            <v>6.9306567490148565E-3</v>
          </cell>
          <cell r="J677">
            <v>7.2434399570155293E-3</v>
          </cell>
          <cell r="K677">
            <v>8.0361923720339914E-3</v>
          </cell>
          <cell r="L677">
            <v>1.8571556531704874E-2</v>
          </cell>
          <cell r="M677">
            <v>1.6908345062360403E-2</v>
          </cell>
          <cell r="N677">
            <v>4.3117095646845537E-2</v>
          </cell>
          <cell r="O677">
            <v>3.1888635500788853E-2</v>
          </cell>
          <cell r="P677">
            <v>5.4537399877554051E-2</v>
          </cell>
        </row>
        <row r="678">
          <cell r="B678" t="str">
            <v>SCOM-CHPHFC</v>
          </cell>
          <cell r="C678" t="str">
            <v>VAR_fin</v>
          </cell>
          <cell r="D678" t="str">
            <v>RSH2</v>
          </cell>
          <cell r="H678">
            <v>8.9016269250810076E-3</v>
          </cell>
          <cell r="I678">
            <v>1.9759603200585882E-2</v>
          </cell>
          <cell r="J678">
            <v>2.1304235167692708E-2</v>
          </cell>
          <cell r="K678">
            <v>2.4128101062613996E-2</v>
          </cell>
          <cell r="L678">
            <v>5.7143250866784151E-2</v>
          </cell>
          <cell r="M678">
            <v>5.2025677114955073E-2</v>
          </cell>
          <cell r="N678">
            <v>0.13266798660567877</v>
          </cell>
          <cell r="O678">
            <v>9.8118878463965692E-2</v>
          </cell>
          <cell r="P678">
            <v>0.16780738423862793</v>
          </cell>
        </row>
        <row r="679">
          <cell r="B679" t="str">
            <v>SCOM-CHPHFC</v>
          </cell>
          <cell r="C679" t="str">
            <v>VAR_ncap</v>
          </cell>
          <cell r="D679" t="str">
            <v>-</v>
          </cell>
          <cell r="H679">
            <v>2.7970854509760099E-4</v>
          </cell>
          <cell r="I679">
            <v>3.9531539752047902E-4</v>
          </cell>
          <cell r="J679">
            <v>1.3205500560581801E-4</v>
          </cell>
          <cell r="K679">
            <v>2.8148300233089699E-4</v>
          </cell>
          <cell r="L679">
            <v>1.89668318813171E-3</v>
          </cell>
          <cell r="M679">
            <v>1.0998027954499799E-5</v>
          </cell>
          <cell r="N679">
            <v>3.4441235106581398E-3</v>
          </cell>
          <cell r="O679">
            <v>2.1510932811103899E-4</v>
          </cell>
          <cell r="P679">
            <v>3.2667685959456398E-3</v>
          </cell>
        </row>
        <row r="680">
          <cell r="B680" t="str">
            <v>SCOM-CHPHFC</v>
          </cell>
          <cell r="C680" t="str">
            <v>VAR_cap</v>
          </cell>
          <cell r="D680" t="str">
            <v>-</v>
          </cell>
          <cell r="H680">
            <v>2.7970854509760099E-4</v>
          </cell>
          <cell r="I680">
            <v>6.7491062975963574E-4</v>
          </cell>
          <cell r="J680">
            <v>7.5340676243560052E-4</v>
          </cell>
          <cell r="K680">
            <v>8.0840526053347294E-4</v>
          </cell>
          <cell r="L680">
            <v>2.3090129679233648E-3</v>
          </cell>
          <cell r="M680">
            <v>2.1699847993041843E-3</v>
          </cell>
          <cell r="N680">
            <v>5.3499741870749349E-3</v>
          </cell>
          <cell r="O680">
            <v>4.0003509390614455E-3</v>
          </cell>
          <cell r="P680">
            <v>6.9237803528178245E-3</v>
          </cell>
        </row>
        <row r="681">
          <cell r="B681" t="str">
            <v>RHES-EBAT</v>
          </cell>
          <cell r="C681" t="str">
            <v>VAR_fout</v>
          </cell>
          <cell r="D681" t="str">
            <v>RHES_ELC</v>
          </cell>
          <cell r="E681">
            <v>3.4925003535199893E-3</v>
          </cell>
          <cell r="F681">
            <v>3.4695704247122957E-3</v>
          </cell>
          <cell r="G681">
            <v>3.4670932043377716E-3</v>
          </cell>
          <cell r="H681">
            <v>4.5327707142150536E-2</v>
          </cell>
          <cell r="I681">
            <v>5.4402376813345227E-2</v>
          </cell>
          <cell r="J681">
            <v>5.7382108435117721E-2</v>
          </cell>
          <cell r="K681">
            <v>6.2752348228344162E-2</v>
          </cell>
          <cell r="L681">
            <v>6.8225672678367905E-2</v>
          </cell>
          <cell r="M681">
            <v>7.0948807960345653E-2</v>
          </cell>
          <cell r="N681">
            <v>7.4670016354176152E-2</v>
          </cell>
          <cell r="O681">
            <v>7.6689369545201766E-2</v>
          </cell>
          <cell r="P681">
            <v>8.3417042015964629E-2</v>
          </cell>
        </row>
        <row r="682">
          <cell r="B682" t="str">
            <v>RHES-EBAT</v>
          </cell>
          <cell r="C682" t="str">
            <v>VAR_fout</v>
          </cell>
          <cell r="D682" t="str">
            <v>AUX_RHES-EBAT_OUT</v>
          </cell>
          <cell r="E682">
            <v>3.4925003535199927E-3</v>
          </cell>
          <cell r="F682">
            <v>3.4695704247122978E-3</v>
          </cell>
          <cell r="G682">
            <v>3.4670932043377746E-3</v>
          </cell>
          <cell r="H682">
            <v>4.5327707142150578E-2</v>
          </cell>
          <cell r="I682">
            <v>5.4402376813345317E-2</v>
          </cell>
          <cell r="J682">
            <v>5.7382108435117776E-2</v>
          </cell>
          <cell r="K682">
            <v>6.2752348228344232E-2</v>
          </cell>
          <cell r="L682">
            <v>6.8225672678367988E-2</v>
          </cell>
          <cell r="M682">
            <v>7.0948807960345722E-2</v>
          </cell>
          <cell r="N682">
            <v>7.467001635417625E-2</v>
          </cell>
          <cell r="O682">
            <v>7.6689369545201821E-2</v>
          </cell>
          <cell r="P682">
            <v>8.3417042015964712E-2</v>
          </cell>
        </row>
        <row r="683">
          <cell r="B683" t="str">
            <v>RHES-EBAT</v>
          </cell>
          <cell r="C683" t="str">
            <v>VAR_fin</v>
          </cell>
          <cell r="D683" t="str">
            <v>RHES_ELC</v>
          </cell>
          <cell r="E683">
            <v>3.8635514742442136E-3</v>
          </cell>
          <cell r="F683">
            <v>3.8384515344282765E-3</v>
          </cell>
          <cell r="G683">
            <v>3.8346346249806618E-3</v>
          </cell>
          <cell r="H683">
            <v>5.0126913830431628E-2</v>
          </cell>
          <cell r="I683">
            <v>6.0162305244572001E-2</v>
          </cell>
          <cell r="J683">
            <v>6.3457203609786725E-2</v>
          </cell>
          <cell r="K683">
            <v>6.9395999840946146E-2</v>
          </cell>
          <cell r="L683">
            <v>7.544992836714684E-2</v>
          </cell>
          <cell r="M683">
            <v>7.8460282716455568E-2</v>
          </cell>
          <cell r="N683">
            <v>8.2578455818115779E-2</v>
          </cell>
          <cell r="O683">
            <v>8.4809534605264719E-2</v>
          </cell>
          <cell r="P683">
            <v>9.2255461195150976E-2</v>
          </cell>
        </row>
        <row r="684">
          <cell r="B684" t="str">
            <v>RHES-EBAT</v>
          </cell>
          <cell r="C684" t="str">
            <v>VAR_fin</v>
          </cell>
          <cell r="D684" t="str">
            <v>AUX_RHES-EBAT_IN</v>
          </cell>
          <cell r="E684">
            <v>3.8635514742442136E-3</v>
          </cell>
          <cell r="F684">
            <v>3.8384515344282765E-3</v>
          </cell>
          <cell r="G684">
            <v>3.8346346249806618E-3</v>
          </cell>
          <cell r="H684">
            <v>5.0126913830431628E-2</v>
          </cell>
          <cell r="I684">
            <v>6.0162305244572001E-2</v>
          </cell>
          <cell r="J684">
            <v>6.3457203609786725E-2</v>
          </cell>
          <cell r="K684">
            <v>6.9395999840946146E-2</v>
          </cell>
          <cell r="L684">
            <v>7.544992836714684E-2</v>
          </cell>
          <cell r="M684">
            <v>7.8460282716455568E-2</v>
          </cell>
          <cell r="N684">
            <v>8.2578455818115779E-2</v>
          </cell>
          <cell r="O684">
            <v>8.4809534605264719E-2</v>
          </cell>
          <cell r="P684">
            <v>9.2255461195150976E-2</v>
          </cell>
        </row>
        <row r="685">
          <cell r="B685" t="str">
            <v>RHES-EBAT</v>
          </cell>
          <cell r="C685" t="str">
            <v>VAR_ncap</v>
          </cell>
          <cell r="D685" t="str">
            <v>-</v>
          </cell>
          <cell r="E685">
            <v>1.41932766137964E-3</v>
          </cell>
          <cell r="F685">
            <v>2.3135719490537501E-6</v>
          </cell>
          <cell r="G685">
            <v>6.9047236815539299E-6</v>
          </cell>
          <cell r="H685">
            <v>2.00039775251772E-2</v>
          </cell>
          <cell r="I685">
            <v>2.3105084617744799E-3</v>
          </cell>
          <cell r="J685">
            <v>1.7013068144342201E-2</v>
          </cell>
          <cell r="K685">
            <v>7.5474549129756303E-3</v>
          </cell>
          <cell r="L685">
            <v>1.45933793158699E-2</v>
          </cell>
          <cell r="M685">
            <v>1.10841927627789E-2</v>
          </cell>
          <cell r="N685">
            <v>1.20293649774164E-2</v>
          </cell>
          <cell r="O685">
            <v>1.7428339592641801E-2</v>
          </cell>
          <cell r="P685">
            <v>8.6214188884178294E-3</v>
          </cell>
        </row>
        <row r="686">
          <cell r="B686" t="str">
            <v>RHES-EBAT</v>
          </cell>
          <cell r="C686" t="str">
            <v>VAR_cap</v>
          </cell>
          <cell r="D686" t="str">
            <v>-</v>
          </cell>
          <cell r="E686">
            <v>1.4219420306714051E-3</v>
          </cell>
          <cell r="F686">
            <v>1.4232535253492359E-3</v>
          </cell>
          <cell r="G686">
            <v>1.4278012796586431E-3</v>
          </cell>
          <cell r="H686">
            <v>2.1047295373720732E-2</v>
          </cell>
          <cell r="I686">
            <v>2.2316793923051768E-2</v>
          </cell>
          <cell r="J686">
            <v>2.3522876415500747E-2</v>
          </cell>
          <cell r="K686">
            <v>2.5756834063075714E-2</v>
          </cell>
          <cell r="L686">
            <v>2.7948907438879619E-2</v>
          </cell>
          <cell r="M686">
            <v>2.9070209164482719E-2</v>
          </cell>
          <cell r="N686">
            <v>3.0586205190722013E-2</v>
          </cell>
          <cell r="O686">
            <v>3.1417644256755514E-2</v>
          </cell>
          <cell r="P686">
            <v>3.4161786677187757E-2</v>
          </cell>
        </row>
        <row r="687">
          <cell r="B687" t="str">
            <v>D-INGA</v>
          </cell>
          <cell r="C687" t="str">
            <v>VAR_fout</v>
          </cell>
          <cell r="D687" t="str">
            <v>CO2</v>
          </cell>
          <cell r="E687">
            <v>2103.1392372238902</v>
          </cell>
          <cell r="F687">
            <v>1718.0747405192701</v>
          </cell>
          <cell r="G687">
            <v>1766.1407920266199</v>
          </cell>
          <cell r="H687">
            <v>1614.7874264821901</v>
          </cell>
          <cell r="I687">
            <v>1432.91025976386</v>
          </cell>
          <cell r="J687">
            <v>1251.67108871197</v>
          </cell>
          <cell r="K687">
            <v>965.53235371907101</v>
          </cell>
          <cell r="L687">
            <v>961.705320434697</v>
          </cell>
          <cell r="M687">
            <v>883.31942593727297</v>
          </cell>
          <cell r="N687">
            <v>726.75011885390199</v>
          </cell>
          <cell r="O687">
            <v>670.94062789317297</v>
          </cell>
          <cell r="P687">
            <v>591.21724115225402</v>
          </cell>
        </row>
        <row r="688">
          <cell r="B688" t="str">
            <v>D-INGA</v>
          </cell>
          <cell r="C688" t="str">
            <v>VAR_fout</v>
          </cell>
          <cell r="D688" t="str">
            <v>IH2</v>
          </cell>
          <cell r="H688">
            <v>9.846088796261792E-3</v>
          </cell>
          <cell r="I688">
            <v>3.1011933543620054E-2</v>
          </cell>
          <cell r="J688">
            <v>4.5091663572531165E-2</v>
          </cell>
          <cell r="K688">
            <v>4.2032406811122816E-2</v>
          </cell>
          <cell r="L688">
            <v>0.13095208848375206</v>
          </cell>
          <cell r="M688">
            <v>0.15376689622348338</v>
          </cell>
          <cell r="N688">
            <v>0.2062796108016908</v>
          </cell>
          <cell r="O688">
            <v>0.21002707388204186</v>
          </cell>
          <cell r="P688">
            <v>0.21283829817537775</v>
          </cell>
        </row>
        <row r="689">
          <cell r="B689" t="str">
            <v>D-INGA</v>
          </cell>
          <cell r="C689" t="str">
            <v>VAR_fout</v>
          </cell>
          <cell r="D689" t="str">
            <v>INGA</v>
          </cell>
          <cell r="E689">
            <v>37.493469877581774</v>
          </cell>
          <cell r="F689">
            <v>30.365667207318655</v>
          </cell>
          <cell r="G689">
            <v>33.909296246685834</v>
          </cell>
          <cell r="H689">
            <v>31.234665049451657</v>
          </cell>
          <cell r="I689">
            <v>28.020105959300874</v>
          </cell>
          <cell r="J689">
            <v>24.816836262105411</v>
          </cell>
          <cell r="K689">
            <v>19.759638519598354</v>
          </cell>
          <cell r="L689">
            <v>19.691720709957593</v>
          </cell>
          <cell r="M689">
            <v>18.306268568360711</v>
          </cell>
          <cell r="N689">
            <v>15.538921913732155</v>
          </cell>
          <cell r="O689">
            <v>14.552559570512413</v>
          </cell>
          <cell r="P689">
            <v>13.143660783703297</v>
          </cell>
        </row>
        <row r="690">
          <cell r="B690" t="str">
            <v>D-INGA</v>
          </cell>
          <cell r="C690" t="str">
            <v>VAR_fin</v>
          </cell>
          <cell r="D690" t="str">
            <v>NGA</v>
          </cell>
          <cell r="E690">
            <v>37.289702787657582</v>
          </cell>
          <cell r="F690">
            <v>30.46231809431335</v>
          </cell>
          <cell r="G690">
            <v>31.314553050117471</v>
          </cell>
          <cell r="H690">
            <v>28.630982739046001</v>
          </cell>
          <cell r="I690">
            <v>25.406210279501138</v>
          </cell>
          <cell r="J690">
            <v>22.192749799857697</v>
          </cell>
          <cell r="K690">
            <v>17.119367973742392</v>
          </cell>
          <cell r="L690">
            <v>17.051512773664825</v>
          </cell>
          <cell r="M690">
            <v>15.661691949242423</v>
          </cell>
          <cell r="N690">
            <v>12.885640405211028</v>
          </cell>
          <cell r="O690">
            <v>11.896110423637824</v>
          </cell>
          <cell r="P690">
            <v>10.482575197735006</v>
          </cell>
        </row>
        <row r="691">
          <cell r="B691" t="str">
            <v>D-INGA</v>
          </cell>
          <cell r="C691" t="str">
            <v>VAR_fin</v>
          </cell>
          <cell r="D691" t="str">
            <v>BNGA</v>
          </cell>
          <cell r="E691">
            <v>0.32354446321952579</v>
          </cell>
          <cell r="F691">
            <v>3.7796747313718367E-4</v>
          </cell>
          <cell r="G691">
            <v>2.7030704985754714</v>
          </cell>
          <cell r="H691">
            <v>2.7035261509453874</v>
          </cell>
          <cell r="I691">
            <v>2.7035345758103499</v>
          </cell>
          <cell r="J691">
            <v>2.7035413841907916</v>
          </cell>
          <cell r="K691">
            <v>2.7035530005874095</v>
          </cell>
          <cell r="L691">
            <v>2.7035727069185933</v>
          </cell>
          <cell r="M691">
            <v>2.7035771980178214</v>
          </cell>
          <cell r="N691">
            <v>2.7036049605055292</v>
          </cell>
          <cell r="O691">
            <v>2.7036348478113092</v>
          </cell>
          <cell r="P691">
            <v>2.7038329006056427</v>
          </cell>
        </row>
        <row r="692">
          <cell r="B692" t="str">
            <v>D-INGA</v>
          </cell>
          <cell r="C692" t="str">
            <v>VAR_fin</v>
          </cell>
          <cell r="D692" t="str">
            <v>H2</v>
          </cell>
          <cell r="H692">
            <v>9.8458197328442857E-3</v>
          </cell>
          <cell r="I692">
            <v>3.1008920120700775E-2</v>
          </cell>
          <cell r="J692">
            <v>4.5084742592011381E-2</v>
          </cell>
          <cell r="K692">
            <v>4.2025485830597044E-2</v>
          </cell>
          <cell r="L692">
            <v>0.13093725781118701</v>
          </cell>
          <cell r="M692">
            <v>0.1537599752429662</v>
          </cell>
          <cell r="N692">
            <v>0.20626972368665791</v>
          </cell>
          <cell r="O692">
            <v>0.21002313135006428</v>
          </cell>
          <cell r="P692">
            <v>0.21280863683025761</v>
          </cell>
        </row>
        <row r="693">
          <cell r="B693" t="str">
            <v>D-INGA</v>
          </cell>
          <cell r="C693" t="str">
            <v>VAR_ncap</v>
          </cell>
          <cell r="D693" t="str">
            <v>-</v>
          </cell>
          <cell r="E693">
            <v>3.1171152797897602E-6</v>
          </cell>
          <cell r="F693">
            <v>1.73316454215337E-6</v>
          </cell>
          <cell r="G693">
            <v>2.6116158998089498E-6</v>
          </cell>
          <cell r="H693">
            <v>3.7540964351191399E-6</v>
          </cell>
          <cell r="I693">
            <v>6.10754551509782E-6</v>
          </cell>
          <cell r="J693">
            <v>8.5788501266015796E-6</v>
          </cell>
          <cell r="K693">
            <v>1.5386903597287798E-5</v>
          </cell>
          <cell r="L693">
            <v>9.5714313306707495E-3</v>
          </cell>
          <cell r="M693">
            <v>0.64896063033147899</v>
          </cell>
          <cell r="N693">
            <v>5.6668253292330804E-3</v>
          </cell>
          <cell r="O693">
            <v>2.2961579486188E-4</v>
          </cell>
          <cell r="P693">
            <v>5.5130274360888696E-4</v>
          </cell>
        </row>
        <row r="694">
          <cell r="B694" t="str">
            <v>D-INGA</v>
          </cell>
          <cell r="C694" t="str">
            <v>VAR_cap</v>
          </cell>
          <cell r="D694" t="str">
            <v>-</v>
          </cell>
          <cell r="E694">
            <v>1.9844864873813799</v>
          </cell>
          <cell r="F694">
            <v>1.984488220545922</v>
          </cell>
          <cell r="G694">
            <v>1.9844908321618218</v>
          </cell>
          <cell r="H694">
            <v>1.9844945862582568</v>
          </cell>
          <cell r="I694">
            <v>1.9845006938037719</v>
          </cell>
          <cell r="J694">
            <v>1.9845092726538986</v>
          </cell>
          <cell r="K694">
            <v>1.9845246595574959</v>
          </cell>
          <cell r="L694">
            <v>0.9030269758301136</v>
          </cell>
          <cell r="M694">
            <v>0.76542140015222593</v>
          </cell>
          <cell r="N694">
            <v>0.66423702235464299</v>
          </cell>
          <cell r="O694">
            <v>0.66446160265638499</v>
          </cell>
          <cell r="P694">
            <v>0.66500987882909302</v>
          </cell>
        </row>
        <row r="695">
          <cell r="B695" t="str">
            <v>EWIND</v>
          </cell>
          <cell r="C695" t="str">
            <v>VAR_fout</v>
          </cell>
          <cell r="D695" t="str">
            <v>ELC35</v>
          </cell>
          <cell r="E695">
            <v>0.52400000000000047</v>
          </cell>
          <cell r="F695">
            <v>0.54529301522935936</v>
          </cell>
          <cell r="G695">
            <v>0.5031656135629089</v>
          </cell>
          <cell r="H695">
            <v>0.77758385754429227</v>
          </cell>
          <cell r="I695">
            <v>0.77942489195826303</v>
          </cell>
          <cell r="J695">
            <v>0.78210552152660762</v>
          </cell>
          <cell r="K695">
            <v>0.86186684545882208</v>
          </cell>
          <cell r="L695">
            <v>0.86195790582499354</v>
          </cell>
          <cell r="M695">
            <v>0.86911127706101565</v>
          </cell>
          <cell r="N695">
            <v>0.87065906433608975</v>
          </cell>
          <cell r="O695">
            <v>0.87355979044484799</v>
          </cell>
          <cell r="P695">
            <v>0.89137765476703623</v>
          </cell>
        </row>
        <row r="696">
          <cell r="B696" t="str">
            <v>EWIND</v>
          </cell>
          <cell r="C696" t="str">
            <v>VAR_fin</v>
          </cell>
          <cell r="D696" t="str">
            <v>WND</v>
          </cell>
          <cell r="E696">
            <v>0.52400000000000047</v>
          </cell>
          <cell r="F696">
            <v>0.54529301522935936</v>
          </cell>
          <cell r="G696">
            <v>0.5031656135629089</v>
          </cell>
          <cell r="H696">
            <v>0.77758385754429227</v>
          </cell>
          <cell r="I696">
            <v>0.77942489195826303</v>
          </cell>
          <cell r="J696">
            <v>0.78210552152660762</v>
          </cell>
          <cell r="K696">
            <v>0.86186684545882208</v>
          </cell>
          <cell r="L696">
            <v>0.86195790582499354</v>
          </cell>
          <cell r="M696">
            <v>0.86911127706101565</v>
          </cell>
          <cell r="N696">
            <v>0.87065906433608975</v>
          </cell>
          <cell r="O696">
            <v>0.87355979044484799</v>
          </cell>
          <cell r="P696">
            <v>0.89137765476703623</v>
          </cell>
        </row>
        <row r="697">
          <cell r="B697" t="str">
            <v>EWIND</v>
          </cell>
          <cell r="C697" t="str">
            <v>VAR_ncap</v>
          </cell>
          <cell r="D697" t="str">
            <v>-</v>
          </cell>
          <cell r="F697">
            <v>7.1322789229000998E-3</v>
          </cell>
          <cell r="G697">
            <v>9.5402454884159202E-2</v>
          </cell>
          <cell r="H697">
            <v>7.5758211858991502E-3</v>
          </cell>
          <cell r="I697">
            <v>2.2526250893972199E-2</v>
          </cell>
          <cell r="J697">
            <v>8.0411956631401102E-5</v>
          </cell>
          <cell r="K697">
            <v>0.113127716806597</v>
          </cell>
          <cell r="L697">
            <v>7.0236060026524297E-4</v>
          </cell>
          <cell r="M697">
            <v>3.0847413260978299E-2</v>
          </cell>
          <cell r="N697">
            <v>1.6814945921656801E-5</v>
          </cell>
          <cell r="O697">
            <v>0.11663743338066999</v>
          </cell>
        </row>
        <row r="698">
          <cell r="B698" t="str">
            <v>EWIND</v>
          </cell>
          <cell r="C698" t="str">
            <v>VAR_cap</v>
          </cell>
          <cell r="D698" t="str">
            <v>-</v>
          </cell>
          <cell r="E698">
            <v>8.7120000000000003E-2</v>
          </cell>
          <cell r="F698">
            <v>9.0660166959507293E-2</v>
          </cell>
          <cell r="G698">
            <v>8.3656084453436294E-2</v>
          </cell>
          <cell r="H698">
            <v>0.12928099545252231</v>
          </cell>
          <cell r="I698">
            <v>0.12958772416708281</v>
          </cell>
          <cell r="J698">
            <v>0.13003339848210624</v>
          </cell>
          <cell r="K698">
            <v>0.14329507956549101</v>
          </cell>
          <cell r="L698">
            <v>0.14331020084310001</v>
          </cell>
          <cell r="M698">
            <v>0.14449999237486799</v>
          </cell>
          <cell r="N698">
            <v>0.144757902624472</v>
          </cell>
          <cell r="O698">
            <v>0.14524077334173</v>
          </cell>
          <cell r="P698">
            <v>0.14820402218783499</v>
          </cell>
        </row>
        <row r="699">
          <cell r="B699" t="str">
            <v>EGEO</v>
          </cell>
          <cell r="C699" t="str">
            <v>VAR_fout</v>
          </cell>
          <cell r="D699" t="str">
            <v>ELC35</v>
          </cell>
          <cell r="K699">
            <v>2.0054081131720275E-2</v>
          </cell>
          <cell r="L699">
            <v>3.2896798064925736E-2</v>
          </cell>
          <cell r="M699">
            <v>3.4652083450126207E-2</v>
          </cell>
          <cell r="N699">
            <v>3.8662021008082019E-2</v>
          </cell>
          <cell r="O699">
            <v>4.4698524775389048E-2</v>
          </cell>
          <cell r="P699">
            <v>7.965026577581967E-2</v>
          </cell>
        </row>
        <row r="700">
          <cell r="B700" t="str">
            <v>EGEO</v>
          </cell>
          <cell r="C700" t="str">
            <v>VAR_fin</v>
          </cell>
          <cell r="D700" t="str">
            <v>GEO</v>
          </cell>
          <cell r="K700">
            <v>0.13369387421146858</v>
          </cell>
          <cell r="L700">
            <v>0.219311987099505</v>
          </cell>
          <cell r="M700">
            <v>0.2310138896675081</v>
          </cell>
          <cell r="N700">
            <v>0.25774680672054684</v>
          </cell>
          <cell r="O700">
            <v>0.29799016516926041</v>
          </cell>
          <cell r="P700">
            <v>0.5310017718387976</v>
          </cell>
        </row>
        <row r="701">
          <cell r="B701" t="str">
            <v>EGEO</v>
          </cell>
          <cell r="C701" t="str">
            <v>VAR_ncap</v>
          </cell>
          <cell r="D701" t="str">
            <v>-</v>
          </cell>
          <cell r="J701">
            <v>6.9208230043971597E-4</v>
          </cell>
          <cell r="K701">
            <v>6.7821770028537E-4</v>
          </cell>
          <cell r="L701">
            <v>2.5459365635478002E-6</v>
          </cell>
          <cell r="M701">
            <v>1.9392357757655801E-4</v>
          </cell>
          <cell r="N701">
            <v>4.0777014160610702E-6</v>
          </cell>
          <cell r="O701">
            <v>1.7105862973864001E-3</v>
          </cell>
        </row>
        <row r="702">
          <cell r="B702" t="str">
            <v>EGEO</v>
          </cell>
          <cell r="C702" t="str">
            <v>VAR_cap</v>
          </cell>
          <cell r="D702" t="str">
            <v>-</v>
          </cell>
          <cell r="K702">
            <v>7.9818661054747715E-4</v>
          </cell>
          <cell r="L702">
            <v>1.3699768770610483E-3</v>
          </cell>
          <cell r="M702">
            <v>1.4234441915501872E-3</v>
          </cell>
          <cell r="N702">
            <v>1.5655478374629161E-3</v>
          </cell>
          <cell r="O702">
            <v>1.835982956360392E-3</v>
          </cell>
          <cell r="P702">
            <v>3.2782481278574548E-3</v>
          </cell>
        </row>
        <row r="703">
          <cell r="B703" t="str">
            <v>D-SPLT</v>
          </cell>
          <cell r="C703" t="str">
            <v>VAR_fout</v>
          </cell>
          <cell r="D703" t="str">
            <v>SPLT</v>
          </cell>
          <cell r="E703">
            <v>2.0856387086385868</v>
          </cell>
          <cell r="F703">
            <v>2.4000934607100874</v>
          </cell>
          <cell r="G703">
            <v>2.3204745888165337</v>
          </cell>
          <cell r="H703">
            <v>2.5334257650844392</v>
          </cell>
          <cell r="I703">
            <v>2.6824785213036986</v>
          </cell>
          <cell r="J703">
            <v>3.0440953816108585</v>
          </cell>
          <cell r="K703">
            <v>2.8919340771940534</v>
          </cell>
          <cell r="L703">
            <v>2.954070546338321</v>
          </cell>
          <cell r="M703">
            <v>2.8830877543290883</v>
          </cell>
          <cell r="N703">
            <v>2.8157981810750483</v>
          </cell>
          <cell r="O703">
            <v>2.7547437810963169</v>
          </cell>
          <cell r="P703">
            <v>2.6332518277859647</v>
          </cell>
        </row>
        <row r="704">
          <cell r="B704" t="str">
            <v>D-SPLT</v>
          </cell>
          <cell r="C704" t="str">
            <v>VAR_fin</v>
          </cell>
          <cell r="D704" t="str">
            <v>PLT</v>
          </cell>
          <cell r="E704">
            <v>2.0856387086385868</v>
          </cell>
          <cell r="F704">
            <v>2.4000934607100874</v>
          </cell>
          <cell r="G704">
            <v>2.3204745888165337</v>
          </cell>
          <cell r="H704">
            <v>2.5334257650844392</v>
          </cell>
          <cell r="I704">
            <v>2.6824785213036986</v>
          </cell>
          <cell r="J704">
            <v>3.0440953816108585</v>
          </cell>
          <cell r="K704">
            <v>2.8919340771940534</v>
          </cell>
          <cell r="L704">
            <v>2.954070546338321</v>
          </cell>
          <cell r="M704">
            <v>2.8830877543290883</v>
          </cell>
          <cell r="N704">
            <v>2.8157981810750483</v>
          </cell>
          <cell r="O704">
            <v>2.7547437810963169</v>
          </cell>
          <cell r="P704">
            <v>2.6332518277859647</v>
          </cell>
        </row>
        <row r="705">
          <cell r="B705" t="str">
            <v>RHES-ESOLPV</v>
          </cell>
          <cell r="C705" t="str">
            <v>VAR_fout</v>
          </cell>
          <cell r="D705" t="str">
            <v>RHES_SOL_ELC</v>
          </cell>
          <cell r="E705">
            <v>2.1349390887346629</v>
          </cell>
          <cell r="F705">
            <v>3.3906654715356148</v>
          </cell>
          <cell r="G705">
            <v>6.9606187033021811</v>
          </cell>
          <cell r="H705">
            <v>18.906659591658521</v>
          </cell>
          <cell r="I705">
            <v>19.871095512817377</v>
          </cell>
          <cell r="J705">
            <v>20.884722301635048</v>
          </cell>
          <cell r="K705">
            <v>21.950054418198111</v>
          </cell>
          <cell r="L705">
            <v>23.069731172082136</v>
          </cell>
          <cell r="M705">
            <v>24.24652247505523</v>
          </cell>
          <cell r="N705">
            <v>25.483345638472958</v>
          </cell>
          <cell r="O705">
            <v>26.783262829660295</v>
          </cell>
          <cell r="P705">
            <v>28.149542266428696</v>
          </cell>
        </row>
        <row r="706">
          <cell r="B706" t="str">
            <v>RHES-ESOLPV</v>
          </cell>
          <cell r="C706" t="str">
            <v>VAR_fin</v>
          </cell>
          <cell r="D706" t="str">
            <v>SOL</v>
          </cell>
          <cell r="E706">
            <v>2.1349390887346629</v>
          </cell>
          <cell r="F706">
            <v>3.3906654715356148</v>
          </cell>
          <cell r="G706">
            <v>6.9606187033021811</v>
          </cell>
          <cell r="H706">
            <v>18.906659591658521</v>
          </cell>
          <cell r="I706">
            <v>19.871095512817377</v>
          </cell>
          <cell r="J706">
            <v>20.884722301635048</v>
          </cell>
          <cell r="K706">
            <v>21.950054418198111</v>
          </cell>
          <cell r="L706">
            <v>23.069731172082136</v>
          </cell>
          <cell r="M706">
            <v>24.24652247505523</v>
          </cell>
          <cell r="N706">
            <v>25.483345638472958</v>
          </cell>
          <cell r="O706">
            <v>26.783262829660295</v>
          </cell>
          <cell r="P706">
            <v>28.149542266428696</v>
          </cell>
        </row>
        <row r="707">
          <cell r="B707" t="str">
            <v>RHES-ESOLPV</v>
          </cell>
          <cell r="C707" t="str">
            <v>VAR_fin</v>
          </cell>
          <cell r="D707" t="str">
            <v>SOLPVC</v>
          </cell>
          <cell r="E707">
            <v>2.1349390887346602</v>
          </cell>
          <cell r="F707">
            <v>3.3906654715356099</v>
          </cell>
          <cell r="G707">
            <v>6.9606187033021802</v>
          </cell>
          <cell r="H707">
            <v>18.906659591658499</v>
          </cell>
          <cell r="I707">
            <v>19.871095512817401</v>
          </cell>
          <cell r="J707">
            <v>20.884722301635101</v>
          </cell>
          <cell r="K707">
            <v>21.9500544181981</v>
          </cell>
          <cell r="L707">
            <v>23.069731172082101</v>
          </cell>
          <cell r="M707">
            <v>24.246522475055201</v>
          </cell>
          <cell r="N707">
            <v>25.483345638473001</v>
          </cell>
          <cell r="O707">
            <v>26.783262829660298</v>
          </cell>
          <cell r="P707">
            <v>28.1495422664287</v>
          </cell>
        </row>
        <row r="708">
          <cell r="B708" t="str">
            <v>RHES-ESOLPV</v>
          </cell>
          <cell r="C708" t="str">
            <v>VAR_ncap</v>
          </cell>
          <cell r="D708" t="str">
            <v>-</v>
          </cell>
          <cell r="F708">
            <v>1.0980169112125399E-7</v>
          </cell>
          <cell r="G708">
            <v>0.78914552804510096</v>
          </cell>
          <cell r="H708">
            <v>2.63585702234302</v>
          </cell>
          <cell r="I708">
            <v>0.46147191821142097</v>
          </cell>
          <cell r="J708">
            <v>0.751032559123334</v>
          </cell>
          <cell r="K708">
            <v>2.2776393194881699</v>
          </cell>
          <cell r="L708">
            <v>2.21702321042532</v>
          </cell>
          <cell r="M708">
            <v>0.71201937917733304</v>
          </cell>
          <cell r="N708">
            <v>1.0975834971356</v>
          </cell>
          <cell r="O708">
            <v>2.5992232233596599</v>
          </cell>
          <cell r="P708">
            <v>2.5550254948861801</v>
          </cell>
        </row>
        <row r="709">
          <cell r="B709" t="str">
            <v>RHES-ESOLPV</v>
          </cell>
          <cell r="C709" t="str">
            <v>VAR_cap</v>
          </cell>
          <cell r="D709" t="str">
            <v>-</v>
          </cell>
          <cell r="E709">
            <v>0.67885700000000004</v>
          </cell>
          <cell r="F709">
            <v>1.155900027479841</v>
          </cell>
          <cell r="G709">
            <v>2.0783026378467921</v>
          </cell>
          <cell r="H709">
            <v>4.6772768252461905</v>
          </cell>
          <cell r="I709">
            <v>4.9158660675798895</v>
          </cell>
          <cell r="J709">
            <v>5.1666247334180202</v>
          </cell>
          <cell r="K709">
            <v>5.4301730309534504</v>
          </cell>
          <cell r="L709">
            <v>5.7071670072482403</v>
          </cell>
          <cell r="M709">
            <v>5.99829073156</v>
          </cell>
          <cell r="N709">
            <v>6.3042654062264196</v>
          </cell>
          <cell r="O709">
            <v>6.6258493100979203</v>
          </cell>
          <cell r="P709">
            <v>6.96385159455878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F710">
            <v>4.4246579009031096E-2</v>
          </cell>
          <cell r="G710">
            <v>0.20256522352758624</v>
          </cell>
          <cell r="H710">
            <v>0.72166763658892064</v>
          </cell>
          <cell r="I710">
            <v>0.72706151131829733</v>
          </cell>
          <cell r="J710">
            <v>0.7284079176997329</v>
          </cell>
          <cell r="K710">
            <v>0.73126543462059446</v>
          </cell>
          <cell r="L710">
            <v>0.7313111327626407</v>
          </cell>
          <cell r="M710">
            <v>0.7313297544728482</v>
          </cell>
          <cell r="N710">
            <v>0.73131713746818472</v>
          </cell>
          <cell r="O710">
            <v>0.7313164010149581</v>
          </cell>
          <cell r="P710">
            <v>0.73104671329804571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F711">
            <v>4.4246579009031096E-2</v>
          </cell>
          <cell r="G711">
            <v>0.20256522352758624</v>
          </cell>
          <cell r="H711">
            <v>0.72166763658892064</v>
          </cell>
          <cell r="I711">
            <v>0.72706151131829733</v>
          </cell>
          <cell r="J711">
            <v>0.7284079176997329</v>
          </cell>
          <cell r="K711">
            <v>0.73126543462059446</v>
          </cell>
          <cell r="L711">
            <v>0.7313111327626407</v>
          </cell>
          <cell r="M711">
            <v>0.7313297544728482</v>
          </cell>
          <cell r="N711">
            <v>0.73131713746818472</v>
          </cell>
          <cell r="O711">
            <v>0.7313164010149581</v>
          </cell>
          <cell r="P711">
            <v>0.73104671329804571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F712">
            <v>5.67151567622407E-3</v>
          </cell>
          <cell r="G712">
            <v>1.6386246440684302E-2</v>
          </cell>
          <cell r="H712">
            <v>5.3184081063424198E-2</v>
          </cell>
          <cell r="I712">
            <v>1.02895332618727E-6</v>
          </cell>
          <cell r="J712">
            <v>1.1502825327178E-6</v>
          </cell>
          <cell r="K712">
            <v>4.7867649888933795E-7</v>
          </cell>
          <cell r="L712">
            <v>3.2738566771834802E-7</v>
          </cell>
          <cell r="M712">
            <v>1.95311285085503E-7</v>
          </cell>
          <cell r="N712">
            <v>1.1899049414433201E-7</v>
          </cell>
          <cell r="O712">
            <v>9.5951371231414701E-8</v>
          </cell>
          <cell r="P712">
            <v>6.6544462701235494E-8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F713">
            <v>5.67151567622407E-3</v>
          </cell>
          <cell r="G713">
            <v>2.2057762116908401E-2</v>
          </cell>
          <cell r="H713">
            <v>7.5241843180332599E-2</v>
          </cell>
          <cell r="I713">
            <v>7.5242872133658795E-2</v>
          </cell>
          <cell r="J713">
            <v>7.5244022416191506E-2</v>
          </cell>
          <cell r="K713">
            <v>7.5244501092690402E-2</v>
          </cell>
          <cell r="L713">
            <v>7.5244828478358103E-2</v>
          </cell>
          <cell r="M713">
            <v>7.5245023789643206E-2</v>
          </cell>
          <cell r="N713">
            <v>7.5245142780137303E-2</v>
          </cell>
          <cell r="O713">
            <v>7.5245238731508499E-2</v>
          </cell>
          <cell r="P713">
            <v>7.5245305275971203E-2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E714">
            <v>1.0894545717940299E-2</v>
          </cell>
          <cell r="F714">
            <v>8.8190346072039502E-3</v>
          </cell>
          <cell r="G714">
            <v>1.0142108921085127E-2</v>
          </cell>
          <cell r="H714">
            <v>1.0323099241663941E-2</v>
          </cell>
          <cell r="I714">
            <v>2.5972392200193189E-2</v>
          </cell>
          <cell r="J714">
            <v>0.10450354956952024</v>
          </cell>
          <cell r="K714">
            <v>0.41388131599759526</v>
          </cell>
          <cell r="L714">
            <v>0.90712969844067104</v>
          </cell>
          <cell r="M714">
            <v>1.3199642975448289</v>
          </cell>
          <cell r="N714">
            <v>1.8564128563391002</v>
          </cell>
          <cell r="O714">
            <v>1.9906316221633655</v>
          </cell>
          <cell r="P714">
            <v>2.5537141276803164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E715">
            <v>1.0894545717940298E-2</v>
          </cell>
          <cell r="F715">
            <v>8.8190346072039467E-3</v>
          </cell>
          <cell r="G715">
            <v>1.0142108921085123E-2</v>
          </cell>
          <cell r="H715">
            <v>1.0323099241663938E-2</v>
          </cell>
          <cell r="I715">
            <v>2.5972392200193175E-2</v>
          </cell>
          <cell r="J715">
            <v>0.10450354956952018</v>
          </cell>
          <cell r="K715">
            <v>0.41388131599759515</v>
          </cell>
          <cell r="L715">
            <v>0.90712969844067048</v>
          </cell>
          <cell r="M715">
            <v>1.3199642975448287</v>
          </cell>
          <cell r="N715">
            <v>1.8564128563390991</v>
          </cell>
          <cell r="O715">
            <v>1.9906316221633653</v>
          </cell>
          <cell r="P715">
            <v>2.5537141276803155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E716">
            <v>1.2181629152554777E-2</v>
          </cell>
          <cell r="F716">
            <v>9.8622122894708834E-3</v>
          </cell>
          <cell r="G716">
            <v>1.1342157166817565E-2</v>
          </cell>
          <cell r="H716">
            <v>1.1544545349407222E-2</v>
          </cell>
          <cell r="I716">
            <v>2.9043459443039224E-2</v>
          </cell>
          <cell r="J716">
            <v>0.11685932711996998</v>
          </cell>
          <cell r="K716">
            <v>0.46281528046837772</v>
          </cell>
          <cell r="L716">
            <v>1.0143833430334983</v>
          </cell>
          <cell r="M716">
            <v>1.4760251497088566</v>
          </cell>
          <cell r="N716">
            <v>2.0759009342187573</v>
          </cell>
          <cell r="O716">
            <v>2.2259877954398029</v>
          </cell>
          <cell r="P716">
            <v>2.8556473442697032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E717">
            <v>1.2181629152554777E-2</v>
          </cell>
          <cell r="F717">
            <v>9.8622122894708834E-3</v>
          </cell>
          <cell r="G717">
            <v>1.1342157166817565E-2</v>
          </cell>
          <cell r="H717">
            <v>1.1544545349407222E-2</v>
          </cell>
          <cell r="I717">
            <v>2.9043459443039224E-2</v>
          </cell>
          <cell r="J717">
            <v>0.11685932711996998</v>
          </cell>
          <cell r="K717">
            <v>0.46281528046837772</v>
          </cell>
          <cell r="L717">
            <v>1.0143833430334983</v>
          </cell>
          <cell r="M717">
            <v>1.4760251497088566</v>
          </cell>
          <cell r="N717">
            <v>2.0759009342187573</v>
          </cell>
          <cell r="O717">
            <v>2.2259877954398029</v>
          </cell>
          <cell r="P717">
            <v>2.8556473442697032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E718">
            <v>1.51415869854914E-3</v>
          </cell>
          <cell r="F718">
            <v>2.4834284269038301E-6</v>
          </cell>
          <cell r="G718">
            <v>9.3745912947523092E-6</v>
          </cell>
          <cell r="H718">
            <v>3.07844814138889E-4</v>
          </cell>
          <cell r="I718">
            <v>3.2694328860277499E-3</v>
          </cell>
          <cell r="J718">
            <v>1.18109544716473E-2</v>
          </cell>
          <cell r="K718">
            <v>0.10978541326477299</v>
          </cell>
          <cell r="L718">
            <v>6.0063314128224299E-2</v>
          </cell>
          <cell r="M718">
            <v>0.12751082022898599</v>
          </cell>
          <cell r="N718">
            <v>0.147423677874226</v>
          </cell>
          <cell r="O718">
            <v>0.193391645381499</v>
          </cell>
          <cell r="P718">
            <v>0.15068940855417101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E719">
            <v>1.51415869854914E-3</v>
          </cell>
          <cell r="F719">
            <v>1.5156443008837101E-3</v>
          </cell>
          <cell r="G719">
            <v>1.5237012289077779E-3</v>
          </cell>
          <cell r="H719">
            <v>1.4225406258093478E-3</v>
          </cell>
          <cell r="I719">
            <v>3.580034218366421E-3</v>
          </cell>
          <cell r="J719">
            <v>1.5142614085094354E-2</v>
          </cell>
          <cell r="K719">
            <v>0.12328873000508647</v>
          </cell>
          <cell r="L719">
            <v>0.17387609309556326</v>
          </cell>
          <cell r="M719">
            <v>0.23695202396088519</v>
          </cell>
          <cell r="N719">
            <v>0.30569847994206523</v>
          </cell>
          <cell r="O719">
            <v>0.36339361496754335</v>
          </cell>
          <cell r="P719">
            <v>0.4435588448417121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E720">
            <v>3.4832137282963943E-3</v>
          </cell>
          <cell r="F720">
            <v>3.4594262530111778E-3</v>
          </cell>
          <cell r="G720">
            <v>3.4557672613167922E-3</v>
          </cell>
          <cell r="H720">
            <v>4.5052135221813575E-2</v>
          </cell>
          <cell r="I720">
            <v>5.4726496240258507E-2</v>
          </cell>
          <cell r="J720">
            <v>5.9877408499451328E-2</v>
          </cell>
          <cell r="K720">
            <v>6.3932340672634647E-2</v>
          </cell>
          <cell r="L720">
            <v>6.8265696479444443E-2</v>
          </cell>
          <cell r="M720">
            <v>7.0897880313955358E-2</v>
          </cell>
          <cell r="N720">
            <v>7.464744211573586E-2</v>
          </cell>
          <cell r="O720">
            <v>7.6661843199763088E-2</v>
          </cell>
          <cell r="P720">
            <v>8.339564271814616E-2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E721">
            <v>3.4832137282963965E-3</v>
          </cell>
          <cell r="F721">
            <v>3.4594262530111813E-3</v>
          </cell>
          <cell r="G721">
            <v>3.4557672613167939E-3</v>
          </cell>
          <cell r="H721">
            <v>4.5052135221813623E-2</v>
          </cell>
          <cell r="I721">
            <v>5.4726496240258556E-2</v>
          </cell>
          <cell r="J721">
            <v>5.9877408499451369E-2</v>
          </cell>
          <cell r="K721">
            <v>6.3932340672634716E-2</v>
          </cell>
          <cell r="L721">
            <v>6.8265696479444499E-2</v>
          </cell>
          <cell r="M721">
            <v>7.0897880313955428E-2</v>
          </cell>
          <cell r="N721">
            <v>7.4647442115735915E-2</v>
          </cell>
          <cell r="O721">
            <v>7.6661843199763158E-2</v>
          </cell>
          <cell r="P721">
            <v>8.3395642718146284E-2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E722">
            <v>3.8532817223324496E-3</v>
          </cell>
          <cell r="F722">
            <v>3.8272338864098103E-3</v>
          </cell>
          <cell r="G722">
            <v>3.8219819871282779E-3</v>
          </cell>
          <cell r="H722">
            <v>4.9822073009681458E-2</v>
          </cell>
          <cell r="I722">
            <v>6.0520831826917636E-2</v>
          </cell>
          <cell r="J722">
            <v>6.621666514448861E-2</v>
          </cell>
          <cell r="K722">
            <v>7.0700908232216059E-2</v>
          </cell>
          <cell r="L722">
            <v>7.5494371509980632E-2</v>
          </cell>
          <cell r="M722">
            <v>7.8403958377457644E-2</v>
          </cell>
          <cell r="N722">
            <v>8.2554414302944065E-2</v>
          </cell>
          <cell r="O722">
            <v>8.477928915127271E-2</v>
          </cell>
          <cell r="P722">
            <v>9.2231796465025037E-2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E723">
            <v>3.8532817223324496E-3</v>
          </cell>
          <cell r="F723">
            <v>3.8272338864098103E-3</v>
          </cell>
          <cell r="G723">
            <v>3.8219819871282779E-3</v>
          </cell>
          <cell r="H723">
            <v>4.9822073009681458E-2</v>
          </cell>
          <cell r="I723">
            <v>6.0520831826917636E-2</v>
          </cell>
          <cell r="J723">
            <v>6.621666514448861E-2</v>
          </cell>
          <cell r="K723">
            <v>7.0700908232216059E-2</v>
          </cell>
          <cell r="L723">
            <v>7.5494371509980632E-2</v>
          </cell>
          <cell r="M723">
            <v>7.8403958377457644E-2</v>
          </cell>
          <cell r="N723">
            <v>8.2554414302944065E-2</v>
          </cell>
          <cell r="O723">
            <v>8.477928915127271E-2</v>
          </cell>
          <cell r="P723">
            <v>9.2231796465025037E-2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E724">
            <v>1.4151691050328201E-3</v>
          </cell>
          <cell r="F724">
            <v>2.30801934228082E-6</v>
          </cell>
          <cell r="G724">
            <v>6.85389726579938E-6</v>
          </cell>
          <cell r="H724">
            <v>1.98726915844296E-2</v>
          </cell>
          <cell r="I724">
            <v>2.5734357413658301E-3</v>
          </cell>
          <cell r="J724">
            <v>1.7800510447978399E-2</v>
          </cell>
          <cell r="K724">
            <v>7.1085498660121999E-3</v>
          </cell>
          <cell r="L724">
            <v>1.47796305401791E-2</v>
          </cell>
          <cell r="M724">
            <v>1.1074434785846901E-2</v>
          </cell>
          <cell r="N724">
            <v>1.19346987872796E-2</v>
          </cell>
          <cell r="O724">
            <v>1.7513465940983901E-2</v>
          </cell>
          <cell r="P724">
            <v>8.5913834841435908E-3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E725">
            <v>1.4177835264534658E-3</v>
          </cell>
          <cell r="F725">
            <v>1.4190892748899963E-3</v>
          </cell>
          <cell r="G725">
            <v>1.423563937903673E-3</v>
          </cell>
          <cell r="H725">
            <v>2.0912867755429835E-2</v>
          </cell>
          <cell r="I725">
            <v>2.2448400464645354E-2</v>
          </cell>
          <cell r="J725">
            <v>2.4545691272150755E-2</v>
          </cell>
          <cell r="K725">
            <v>2.6241701100932682E-2</v>
          </cell>
          <cell r="L725">
            <v>2.7965221456748863E-2</v>
          </cell>
          <cell r="M725">
            <v>2.9049276656797771E-2</v>
          </cell>
          <cell r="N725">
            <v>3.0577205782736708E-2</v>
          </cell>
          <cell r="O725">
            <v>3.1406378661116015E-2</v>
          </cell>
          <cell r="P725">
            <v>3.4152991425443563E-2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1.062968455647329E-3</v>
          </cell>
          <cell r="K726">
            <v>1.0657430696069748E-3</v>
          </cell>
          <cell r="L726">
            <v>1.0710554714424131E-3</v>
          </cell>
          <cell r="M726">
            <v>1.0741581524722557E-3</v>
          </cell>
          <cell r="N726">
            <v>1.087281759924004E-3</v>
          </cell>
          <cell r="O726">
            <v>1.0996366104218808E-3</v>
          </cell>
          <cell r="P726">
            <v>1.9006722699406212E-3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1.2505511242909748E-3</v>
          </cell>
          <cell r="K727">
            <v>1.2538153760082065E-3</v>
          </cell>
          <cell r="L727">
            <v>1.2600652605204857E-3</v>
          </cell>
          <cell r="M727">
            <v>1.2637154734967712E-3</v>
          </cell>
          <cell r="N727">
            <v>1.2791550116752989E-3</v>
          </cell>
          <cell r="O727">
            <v>1.2936901299080937E-3</v>
          </cell>
          <cell r="P727">
            <v>2.2360850234595573E-3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6.8185587344901595E-5</v>
          </cell>
          <cell r="K728">
            <v>3.9051744419338501E-7</v>
          </cell>
          <cell r="L728">
            <v>1.95793114260885E-5</v>
          </cell>
          <cell r="M728">
            <v>6.9405423318796101E-7</v>
          </cell>
          <cell r="N728">
            <v>8.1069809596865506E-5</v>
          </cell>
          <cell r="O728">
            <v>1.55615728482586E-6</v>
          </cell>
          <cell r="P728">
            <v>1.1160719942032399E-4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6.8185587344901595E-5</v>
          </cell>
          <cell r="K729">
            <v>6.8576104789095006E-5</v>
          </cell>
          <cell r="L729">
            <v>8.8155416215183601E-5</v>
          </cell>
          <cell r="M729">
            <v>7.9815191834979197E-5</v>
          </cell>
          <cell r="N729">
            <v>1.01733692700335E-4</v>
          </cell>
          <cell r="O729">
            <v>1.0289933254096799E-4</v>
          </cell>
          <cell r="P729">
            <v>1.9492722053520301E-4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F730">
            <v>5.9642961126919547E-3</v>
          </cell>
          <cell r="G730">
            <v>7.0142427223186376E-3</v>
          </cell>
          <cell r="H730">
            <v>8.8733056208014291E-3</v>
          </cell>
          <cell r="I730">
            <v>9.2789708985738534E-3</v>
          </cell>
          <cell r="J730">
            <v>9.0362998106837209E-3</v>
          </cell>
          <cell r="K730">
            <v>9.6823930120234925E-3</v>
          </cell>
          <cell r="L730">
            <v>1.3134290684913957E-2</v>
          </cell>
          <cell r="M730">
            <v>1.2346069124215989E-2</v>
          </cell>
          <cell r="N730">
            <v>1.5307990360191351E-2</v>
          </cell>
          <cell r="O730">
            <v>1.4509462483361464E-2</v>
          </cell>
          <cell r="P730">
            <v>2.755957718632232E-2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F731">
            <v>5.9642961126919547E-3</v>
          </cell>
          <cell r="G731">
            <v>7.0142427223186376E-3</v>
          </cell>
          <cell r="H731">
            <v>8.8733056208014291E-3</v>
          </cell>
          <cell r="I731">
            <v>9.2789708985738534E-3</v>
          </cell>
          <cell r="J731">
            <v>9.0362998106837209E-3</v>
          </cell>
          <cell r="K731">
            <v>9.6823930120234925E-3</v>
          </cell>
          <cell r="L731">
            <v>1.3134290684913957E-2</v>
          </cell>
          <cell r="M731">
            <v>1.2346069124215991E-2</v>
          </cell>
          <cell r="N731">
            <v>1.5307990360191351E-2</v>
          </cell>
          <cell r="O731">
            <v>1.4509462483361464E-2</v>
          </cell>
          <cell r="P731">
            <v>2.755957718632232E-2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F732">
            <v>7.4560526712591493E-3</v>
          </cell>
          <cell r="G732">
            <v>8.7684280510631433E-3</v>
          </cell>
          <cell r="H732">
            <v>1.109255739729589E-2</v>
          </cell>
          <cell r="I732">
            <v>1.1599356965780121E-2</v>
          </cell>
          <cell r="J732">
            <v>1.1295160829036099E-2</v>
          </cell>
          <cell r="K732">
            <v>1.2102761077334274E-2</v>
          </cell>
          <cell r="L732">
            <v>1.6417862572057761E-2</v>
          </cell>
          <cell r="M732">
            <v>1.5432369032137034E-2</v>
          </cell>
          <cell r="N732">
            <v>1.9134948854723732E-2</v>
          </cell>
          <cell r="O732">
            <v>1.8136827863502052E-2</v>
          </cell>
          <cell r="P732">
            <v>3.4449272133899103E-2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F733">
            <v>7.4560526712591493E-3</v>
          </cell>
          <cell r="G733">
            <v>8.7684280510631433E-3</v>
          </cell>
          <cell r="H733">
            <v>1.109255739729589E-2</v>
          </cell>
          <cell r="I733">
            <v>1.1599356965780121E-2</v>
          </cell>
          <cell r="J733">
            <v>1.1295160829036099E-2</v>
          </cell>
          <cell r="K733">
            <v>1.2102761077334274E-2</v>
          </cell>
          <cell r="L733">
            <v>1.6417862572057761E-2</v>
          </cell>
          <cell r="M733">
            <v>1.5432369032137034E-2</v>
          </cell>
          <cell r="N733">
            <v>1.9134948854723732E-2</v>
          </cell>
          <cell r="O733">
            <v>1.8136827863502052E-2</v>
          </cell>
          <cell r="P733">
            <v>3.4449272133899103E-2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F734">
            <v>7.6653622487182196E-4</v>
          </cell>
          <cell r="G734">
            <v>2.72945470061994E-5</v>
          </cell>
          <cell r="H734">
            <v>1.6178953741013801E-5</v>
          </cell>
          <cell r="I734">
            <v>6.8375603624606296E-6</v>
          </cell>
          <cell r="J734">
            <v>3.0227009227406999E-4</v>
          </cell>
          <cell r="K734">
            <v>1.70560665099037E-6</v>
          </cell>
          <cell r="L734">
            <v>2.68495433407822E-4</v>
          </cell>
          <cell r="M734">
            <v>5.2631541979898101E-6</v>
          </cell>
          <cell r="N734">
            <v>1.2034516064412899E-3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F735">
            <v>7.6653622487182196E-4</v>
          </cell>
          <cell r="G735">
            <v>7.6653622487182196E-4</v>
          </cell>
          <cell r="H735">
            <v>7.6653622487182196E-4</v>
          </cell>
          <cell r="I735">
            <v>7.9772695315240196E-4</v>
          </cell>
          <cell r="J735">
            <v>8.1000972561903501E-4</v>
          </cell>
          <cell r="K735">
            <v>8.6295657794384297E-4</v>
          </cell>
          <cell r="L735">
            <v>1.1191173782555701E-3</v>
          </cell>
          <cell r="M735">
            <v>1.12056091148933E-3</v>
          </cell>
          <cell r="N735">
            <v>1.39058587992893E-3</v>
          </cell>
          <cell r="O735">
            <v>1.39458157251237E-3</v>
          </cell>
          <cell r="P735">
            <v>2.5980331789536601E-3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E736">
            <v>2266.23001115952</v>
          </cell>
          <cell r="F736">
            <v>2235.4033053918301</v>
          </cell>
          <cell r="G736">
            <v>2268.7762607217901</v>
          </cell>
          <cell r="H736">
            <v>2238.5119691259301</v>
          </cell>
          <cell r="I736">
            <v>2240.45341670373</v>
          </cell>
          <cell r="J736">
            <v>2266.0989673240701</v>
          </cell>
          <cell r="K736">
            <v>2291.74475241145</v>
          </cell>
          <cell r="L736">
            <v>2317.3911763820902</v>
          </cell>
          <cell r="M736">
            <v>2317.3904803068099</v>
          </cell>
          <cell r="N736">
            <v>2317.3917009072802</v>
          </cell>
          <cell r="O736">
            <v>2317.3906664115998</v>
          </cell>
          <cell r="P736">
            <v>2317.3919012275401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E737">
            <v>48.841164033610355</v>
          </cell>
          <cell r="F737">
            <v>48.176801943686534</v>
          </cell>
          <cell r="G737">
            <v>48.896052658208518</v>
          </cell>
          <cell r="H737">
            <v>48.243791646832832</v>
          </cell>
          <cell r="I737">
            <v>48.285636941052495</v>
          </cell>
          <cell r="J737">
            <v>48.83835166991264</v>
          </cell>
          <cell r="K737">
            <v>49.391054672552805</v>
          </cell>
          <cell r="L737">
            <v>49.943804579315106</v>
          </cell>
          <cell r="M737">
            <v>49.943772323833976</v>
          </cell>
          <cell r="N737">
            <v>49.943815285446021</v>
          </cell>
          <cell r="O737">
            <v>49.943776931566951</v>
          </cell>
          <cell r="P737">
            <v>49.943820658373063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E738">
            <v>24.420582016805167</v>
          </cell>
          <cell r="F738">
            <v>24.08839768741192</v>
          </cell>
          <cell r="G738">
            <v>24.448020050881379</v>
          </cell>
          <cell r="H738">
            <v>24.121896219029413</v>
          </cell>
          <cell r="I738">
            <v>24.142816990341935</v>
          </cell>
          <cell r="J738">
            <v>24.419169906509396</v>
          </cell>
          <cell r="K738">
            <v>24.695525349261299</v>
          </cell>
          <cell r="L738">
            <v>24.971887676531189</v>
          </cell>
          <cell r="M738">
            <v>24.971880175719928</v>
          </cell>
          <cell r="N738">
            <v>24.971893328742301</v>
          </cell>
          <cell r="O738">
            <v>24.971882181159486</v>
          </cell>
          <cell r="P738">
            <v>24.971895487365657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E739">
            <v>24.420582016805167</v>
          </cell>
          <cell r="F739">
            <v>24.08839768741192</v>
          </cell>
          <cell r="G739">
            <v>24.448020050881379</v>
          </cell>
          <cell r="H739">
            <v>24.121896219029413</v>
          </cell>
          <cell r="I739">
            <v>24.142816990341935</v>
          </cell>
          <cell r="J739">
            <v>24.419169906509396</v>
          </cell>
          <cell r="K739">
            <v>24.695525349261299</v>
          </cell>
          <cell r="L739">
            <v>24.971887676531189</v>
          </cell>
          <cell r="M739">
            <v>24.971880175719928</v>
          </cell>
          <cell r="N739">
            <v>24.971893328742301</v>
          </cell>
          <cell r="O739">
            <v>24.971882181159486</v>
          </cell>
          <cell r="P739">
            <v>24.971895487365657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5.4446318472322996</v>
          </cell>
          <cell r="H4">
            <v>5.7422087706614802</v>
          </cell>
          <cell r="I4">
            <v>5.9416137915994804</v>
          </cell>
          <cell r="J4">
            <v>6.0831682436875099</v>
          </cell>
          <cell r="K4">
            <v>6.2037224904460002</v>
          </cell>
          <cell r="L4">
            <v>6.2037238023812904</v>
          </cell>
          <cell r="M4">
            <v>6.2037268749258496</v>
          </cell>
          <cell r="N4">
            <v>6.2037312510347897</v>
          </cell>
          <cell r="O4">
            <v>6.3098411832582499</v>
          </cell>
        </row>
        <row r="5">
          <cell r="A5" t="str">
            <v>EXPELC_DE</v>
          </cell>
          <cell r="C5" t="str">
            <v>ELC_E-DE</v>
          </cell>
          <cell r="D5">
            <v>26.492979885407784</v>
          </cell>
          <cell r="E5">
            <v>1.381138078619558E-3</v>
          </cell>
          <cell r="F5">
            <v>1.4770572622689617E-3</v>
          </cell>
          <cell r="G5">
            <v>1.5061094663953321E-3</v>
          </cell>
          <cell r="H5">
            <v>2.1780291233302047E-3</v>
          </cell>
          <cell r="I5">
            <v>2.3437933521308521E-3</v>
          </cell>
          <cell r="J5">
            <v>1.9795437076099176E-3</v>
          </cell>
          <cell r="K5">
            <v>1.5311294221394913E-3</v>
          </cell>
          <cell r="L5">
            <v>1.0621456826663109E-3</v>
          </cell>
          <cell r="M5">
            <v>1.9921509931857206E-3</v>
          </cell>
          <cell r="N5">
            <v>1.9767594605571712E-3</v>
          </cell>
          <cell r="O5">
            <v>3.9091704409004229E-3</v>
          </cell>
        </row>
        <row r="6">
          <cell r="A6" t="str">
            <v>IMPDSL</v>
          </cell>
          <cell r="C6" t="str">
            <v>DSL</v>
          </cell>
          <cell r="D6">
            <v>118.3800381323269</v>
          </cell>
          <cell r="E6">
            <v>111.9713507663518</v>
          </cell>
          <cell r="F6">
            <v>96.733085366252539</v>
          </cell>
          <cell r="G6">
            <v>71.123718578076975</v>
          </cell>
          <cell r="H6">
            <v>49.440016964913873</v>
          </cell>
          <cell r="I6">
            <v>45.048177916429992</v>
          </cell>
          <cell r="J6">
            <v>41.717704894323589</v>
          </cell>
          <cell r="K6">
            <v>40.18361224068984</v>
          </cell>
          <cell r="L6">
            <v>39.61789276261333</v>
          </cell>
          <cell r="M6">
            <v>33.928958369235225</v>
          </cell>
          <cell r="N6">
            <v>29.253365837048452</v>
          </cell>
          <cell r="O6">
            <v>29.536924300352098</v>
          </cell>
        </row>
        <row r="7">
          <cell r="A7" t="str">
            <v>IMPH2</v>
          </cell>
          <cell r="C7" t="str">
            <v>H2</v>
          </cell>
          <cell r="I7">
            <v>8.9104058649576642E-3</v>
          </cell>
          <cell r="J7">
            <v>8.9526654365697685E-3</v>
          </cell>
          <cell r="K7">
            <v>7.0972957296228829E-3</v>
          </cell>
          <cell r="L7">
            <v>2.9467359019189712E-3</v>
          </cell>
          <cell r="M7">
            <v>1.0235933606202603E-2</v>
          </cell>
          <cell r="N7">
            <v>4.3841056072314371E-3</v>
          </cell>
          <cell r="O7">
            <v>1.2727862640702539E-2</v>
          </cell>
        </row>
        <row r="8">
          <cell r="A8" t="str">
            <v>IMPELC_AT</v>
          </cell>
          <cell r="C8" t="str">
            <v>ELC_I-AT</v>
          </cell>
          <cell r="D8">
            <v>15.013805824482578</v>
          </cell>
          <cell r="E8">
            <v>4.1285760247534345E-2</v>
          </cell>
          <cell r="F8">
            <v>2.7148341225109441E-2</v>
          </cell>
          <cell r="G8">
            <v>3.2030540024327016E-2</v>
          </cell>
          <cell r="H8">
            <v>2.2169947430519268E-2</v>
          </cell>
          <cell r="I8">
            <v>1.7007656451664036E-2</v>
          </cell>
          <cell r="J8">
            <v>1.2823265701245963E-2</v>
          </cell>
          <cell r="K8">
            <v>1.8798569850282301E-2</v>
          </cell>
          <cell r="L8">
            <v>1.8746587469504306E-2</v>
          </cell>
          <cell r="M8">
            <v>2.3376251755464261E-2</v>
          </cell>
          <cell r="N8">
            <v>2.3362044044901966E-2</v>
          </cell>
          <cell r="O8">
            <v>4.5614532115645409E-2</v>
          </cell>
        </row>
        <row r="9">
          <cell r="A9" t="str">
            <v>IMPELC_AT</v>
          </cell>
          <cell r="C9" t="str">
            <v>ELCS</v>
          </cell>
          <cell r="D9">
            <v>15.013805824482578</v>
          </cell>
          <cell r="E9">
            <v>4.1285760247534345E-2</v>
          </cell>
          <cell r="F9">
            <v>2.7148341225109441E-2</v>
          </cell>
          <cell r="G9">
            <v>3.2030540024327016E-2</v>
          </cell>
          <cell r="H9">
            <v>2.2169947430519268E-2</v>
          </cell>
          <cell r="I9">
            <v>1.7007656451664036E-2</v>
          </cell>
          <cell r="J9">
            <v>1.2823265701245963E-2</v>
          </cell>
          <cell r="K9">
            <v>1.8798569850282301E-2</v>
          </cell>
          <cell r="L9">
            <v>1.8746587469504306E-2</v>
          </cell>
          <cell r="M9">
            <v>2.3376251755464261E-2</v>
          </cell>
          <cell r="N9">
            <v>2.3362044044901966E-2</v>
          </cell>
          <cell r="O9">
            <v>4.5614532115645409E-2</v>
          </cell>
        </row>
        <row r="10">
          <cell r="A10" t="str">
            <v>IMPELC_FR</v>
          </cell>
          <cell r="C10" t="str">
            <v>ELC_I-FR</v>
          </cell>
          <cell r="D10">
            <v>28.948621085029249</v>
          </cell>
          <cell r="E10">
            <v>17.894965615586706</v>
          </cell>
          <cell r="F10">
            <v>21.832474309832669</v>
          </cell>
          <cell r="G10">
            <v>15.270641125326723</v>
          </cell>
          <cell r="H10">
            <v>22.159331875638557</v>
          </cell>
          <cell r="I10">
            <v>29.879726563785152</v>
          </cell>
          <cell r="J10">
            <v>35.80606603678671</v>
          </cell>
          <cell r="K10">
            <v>32.459123393214412</v>
          </cell>
          <cell r="L10">
            <v>64.498682940146168</v>
          </cell>
          <cell r="M10">
            <v>69.169060127066416</v>
          </cell>
          <cell r="N10">
            <v>69.176683094411032</v>
          </cell>
          <cell r="O10">
            <v>69.155593209112169</v>
          </cell>
        </row>
        <row r="11">
          <cell r="A11" t="str">
            <v>IMPELC_FR</v>
          </cell>
          <cell r="C11" t="str">
            <v>ELCS</v>
          </cell>
          <cell r="D11">
            <v>28.948621085029249</v>
          </cell>
          <cell r="E11">
            <v>17.894965615586706</v>
          </cell>
          <cell r="F11">
            <v>21.832474309832669</v>
          </cell>
          <cell r="G11">
            <v>15.270641125326723</v>
          </cell>
          <cell r="H11">
            <v>22.159331875638557</v>
          </cell>
          <cell r="I11">
            <v>29.879726563785152</v>
          </cell>
          <cell r="J11">
            <v>35.80606603678671</v>
          </cell>
          <cell r="K11">
            <v>32.459123393214412</v>
          </cell>
          <cell r="L11">
            <v>64.498682940146168</v>
          </cell>
          <cell r="M11">
            <v>69.169060127066416</v>
          </cell>
          <cell r="N11">
            <v>69.176683094411032</v>
          </cell>
          <cell r="O11">
            <v>69.155593209112169</v>
          </cell>
        </row>
        <row r="12">
          <cell r="A12" t="str">
            <v>RNWHYDR1</v>
          </cell>
          <cell r="C12" t="str">
            <v>HYDR</v>
          </cell>
          <cell r="D12">
            <v>66.632400543495876</v>
          </cell>
          <cell r="E12">
            <v>55.764000199764034</v>
          </cell>
          <cell r="F12">
            <v>65.561507829188344</v>
          </cell>
          <cell r="G12">
            <v>64.482664585531097</v>
          </cell>
          <cell r="H12">
            <v>63.400014087216455</v>
          </cell>
          <cell r="I12">
            <v>62.315693983555654</v>
          </cell>
          <cell r="J12">
            <v>61.23287685584733</v>
          </cell>
          <cell r="K12">
            <v>60.147108836986241</v>
          </cell>
          <cell r="L12">
            <v>60.147837149137921</v>
          </cell>
          <cell r="M12">
            <v>60.146716204105829</v>
          </cell>
          <cell r="N12">
            <v>60.146883126643957</v>
          </cell>
          <cell r="O12">
            <v>60.150287290817403</v>
          </cell>
        </row>
        <row r="13">
          <cell r="A13" t="str">
            <v>EXPELC_IT</v>
          </cell>
          <cell r="C13" t="str">
            <v>ELC_E-IT</v>
          </cell>
          <cell r="D13">
            <v>71.694107738067387</v>
          </cell>
          <cell r="E13">
            <v>35.743390380021182</v>
          </cell>
          <cell r="F13">
            <v>64.424627147040695</v>
          </cell>
          <cell r="G13">
            <v>81.345550970312701</v>
          </cell>
          <cell r="H13">
            <v>66.190154407436452</v>
          </cell>
          <cell r="I13">
            <v>43.470048005825262</v>
          </cell>
          <cell r="J13">
            <v>27.718545244614948</v>
          </cell>
          <cell r="K13">
            <v>28.689042366453396</v>
          </cell>
          <cell r="L13">
            <v>39.904834592262873</v>
          </cell>
          <cell r="M13">
            <v>34.593188867425305</v>
          </cell>
          <cell r="N13">
            <v>32.541268774435082</v>
          </cell>
          <cell r="O13">
            <v>28.076637203296819</v>
          </cell>
        </row>
        <row r="14">
          <cell r="A14" t="str">
            <v>IMPLNG</v>
          </cell>
          <cell r="C14" t="str">
            <v>LBIO</v>
          </cell>
          <cell r="G14">
            <v>6.7505255198522926E-3</v>
          </cell>
          <cell r="H14">
            <v>6.7011726657010467E-2</v>
          </cell>
          <cell r="I14">
            <v>4.4473399918977301E-2</v>
          </cell>
          <cell r="J14">
            <v>1.1070322099750115E-2</v>
          </cell>
          <cell r="K14">
            <v>1.8553060233971966E-2</v>
          </cell>
          <cell r="L14">
            <v>8.8866379201498168E-3</v>
          </cell>
          <cell r="M14">
            <v>1.5798548629553544E-2</v>
          </cell>
          <cell r="N14">
            <v>1.2179029397359521E-2</v>
          </cell>
          <cell r="O14">
            <v>2.7027217614609255E-2</v>
          </cell>
        </row>
        <row r="15">
          <cell r="A15" t="str">
            <v>IMPLNG</v>
          </cell>
          <cell r="C15" t="str">
            <v>LNGA</v>
          </cell>
          <cell r="G15">
            <v>3.4939665603193615E-3</v>
          </cell>
          <cell r="H15">
            <v>5.7598414979070697E-3</v>
          </cell>
          <cell r="I15">
            <v>5.6200400502591239E-3</v>
          </cell>
          <cell r="J15">
            <v>5.9523389900649586E-3</v>
          </cell>
          <cell r="K15">
            <v>1.2505052872723844E-2</v>
          </cell>
          <cell r="L15">
            <v>6.6534235817345567E-3</v>
          </cell>
          <cell r="M15">
            <v>1.2829910792156108E-2</v>
          </cell>
          <cell r="N15">
            <v>1.0042347429341117E-2</v>
          </cell>
          <cell r="O15">
            <v>2.1739563389447093E-2</v>
          </cell>
        </row>
        <row r="16">
          <cell r="A16" t="str">
            <v>IMPURN1</v>
          </cell>
          <cell r="C16" t="str">
            <v>URN</v>
          </cell>
          <cell r="D16">
            <v>250.94821886588502</v>
          </cell>
          <cell r="E16">
            <v>254.39214217962623</v>
          </cell>
          <cell r="F16">
            <v>224.03391662674062</v>
          </cell>
          <cell r="G16">
            <v>221.50654324315266</v>
          </cell>
          <cell r="H16">
            <v>174.6967818700449</v>
          </cell>
          <cell r="I16">
            <v>99.991921964814551</v>
          </cell>
        </row>
        <row r="17">
          <cell r="A17" t="str">
            <v>EXPELC_AT</v>
          </cell>
          <cell r="C17" t="str">
            <v>ELC_E-AT</v>
          </cell>
          <cell r="D17">
            <v>6.2295583677411743</v>
          </cell>
          <cell r="E17">
            <v>2.4276020974738463E-3</v>
          </cell>
          <cell r="F17">
            <v>5.2482863187659516E-3</v>
          </cell>
          <cell r="G17">
            <v>7.3583029491237093E-4</v>
          </cell>
          <cell r="H17">
            <v>9.3657148021695765E-4</v>
          </cell>
          <cell r="I17">
            <v>8.9406160474087557E-4</v>
          </cell>
          <cell r="J17">
            <v>8.5758245477423516E-4</v>
          </cell>
          <cell r="K17">
            <v>7.3347733282921553E-4</v>
          </cell>
          <cell r="L17">
            <v>8.6896641699051025E-4</v>
          </cell>
          <cell r="M17">
            <v>1.1131340967536249E-3</v>
          </cell>
          <cell r="N17">
            <v>1.064320286471474E-3</v>
          </cell>
          <cell r="O17">
            <v>2.0981448416127423E-3</v>
          </cell>
        </row>
        <row r="18">
          <cell r="A18" t="str">
            <v>EXPELC_FR</v>
          </cell>
          <cell r="C18" t="str">
            <v>ELC_E-FR</v>
          </cell>
          <cell r="D18">
            <v>12.753360752379194</v>
          </cell>
          <cell r="E18">
            <v>1.8530031498711326E-3</v>
          </cell>
          <cell r="F18">
            <v>1.6899422474839776E-3</v>
          </cell>
          <cell r="G18">
            <v>1.1375489425265192E-3</v>
          </cell>
          <cell r="H18">
            <v>1.7615328473386696E-3</v>
          </cell>
          <cell r="I18">
            <v>1.7905463770041829E-3</v>
          </cell>
          <cell r="J18">
            <v>1.4913207982665318E-3</v>
          </cell>
          <cell r="K18">
            <v>1.8058990807404448E-3</v>
          </cell>
          <cell r="L18">
            <v>1.1774105515325471E-3</v>
          </cell>
          <cell r="M18">
            <v>1.5440656502473729E-3</v>
          </cell>
          <cell r="N18">
            <v>1.4207982898305311E-3</v>
          </cell>
          <cell r="O18">
            <v>2.6594893002319223E-3</v>
          </cell>
        </row>
        <row r="19">
          <cell r="A19" t="str">
            <v>RNWWND1</v>
          </cell>
          <cell r="C19" t="str">
            <v>WND</v>
          </cell>
          <cell r="D19">
            <v>0.51426443810372324</v>
          </cell>
          <cell r="E19">
            <v>0.53549860476776201</v>
          </cell>
          <cell r="F19">
            <v>0.49334013519706449</v>
          </cell>
          <cell r="G19">
            <v>0.76736601207216826</v>
          </cell>
          <cell r="H19">
            <v>0.76555141402071658</v>
          </cell>
          <cell r="I19">
            <v>0.76616200118595856</v>
          </cell>
          <cell r="J19">
            <v>0.83893892798582836</v>
          </cell>
          <cell r="K19">
            <v>0.83491266955876253</v>
          </cell>
          <cell r="L19">
            <v>0.84321407937414994</v>
          </cell>
          <cell r="M19">
            <v>0.83821041207168256</v>
          </cell>
          <cell r="N19">
            <v>0.84352057673887004</v>
          </cell>
          <cell r="O19">
            <v>0.82738854355825853</v>
          </cell>
        </row>
        <row r="20">
          <cell r="A20" t="str">
            <v>RNWWND2</v>
          </cell>
          <cell r="C20" t="str">
            <v>WND</v>
          </cell>
          <cell r="D20">
            <v>3.1902399425455942E-3</v>
          </cell>
          <cell r="E20">
            <v>3.2013383032262659E-3</v>
          </cell>
          <cell r="F20">
            <v>3.2137483318874626E-3</v>
          </cell>
          <cell r="G20">
            <v>3.3740775316559975E-3</v>
          </cell>
          <cell r="H20">
            <v>4.7804382700042617E-3</v>
          </cell>
          <cell r="I20">
            <v>6.4839695305553384E-3</v>
          </cell>
          <cell r="J20">
            <v>9.5058956960164965E-3</v>
          </cell>
          <cell r="K20">
            <v>1.0715905326813678E-2</v>
          </cell>
          <cell r="L20">
            <v>1.0858316811474374E-2</v>
          </cell>
          <cell r="M20">
            <v>1.0263382661482901E-2</v>
          </cell>
          <cell r="N20">
            <v>1.0676086612810821E-2</v>
          </cell>
          <cell r="O20">
            <v>2.0574749988910582E-2</v>
          </cell>
        </row>
        <row r="21">
          <cell r="A21" t="str">
            <v>RNWMNR1</v>
          </cell>
          <cell r="C21" t="str">
            <v>MNR</v>
          </cell>
          <cell r="D21">
            <v>3.7980884154034444</v>
          </cell>
          <cell r="E21">
            <v>12.162567233633743</v>
          </cell>
          <cell r="F21">
            <v>12.539765895305477</v>
          </cell>
          <cell r="G21">
            <v>12.540414067414439</v>
          </cell>
          <cell r="H21">
            <v>12.540423311179778</v>
          </cell>
          <cell r="I21">
            <v>12.533689029678143</v>
          </cell>
          <cell r="J21">
            <v>12.534357293941691</v>
          </cell>
          <cell r="K21">
            <v>12.525717602487774</v>
          </cell>
          <cell r="L21">
            <v>12.533483766807729</v>
          </cell>
          <cell r="M21">
            <v>12.526134490606626</v>
          </cell>
          <cell r="N21">
            <v>12.530149590962615</v>
          </cell>
          <cell r="O21">
            <v>12.514651406412733</v>
          </cell>
        </row>
        <row r="22">
          <cell r="A22" t="str">
            <v>RNWWND3</v>
          </cell>
          <cell r="C22" t="str">
            <v>WND</v>
          </cell>
          <cell r="D22">
            <v>2.483668010172239E-3</v>
          </cell>
          <cell r="E22">
            <v>2.4913831804740895E-3</v>
          </cell>
          <cell r="F22">
            <v>2.4998096224015135E-3</v>
          </cell>
          <cell r="G22">
            <v>2.5974218782347323E-3</v>
          </cell>
          <cell r="H22">
            <v>3.5220025932344058E-3</v>
          </cell>
          <cell r="I22">
            <v>3.8228155424861886E-3</v>
          </cell>
          <cell r="J22">
            <v>5.4496629490702513E-3</v>
          </cell>
          <cell r="K22">
            <v>6.4179100100176557E-3</v>
          </cell>
          <cell r="L22">
            <v>5.8342534173906942E-3</v>
          </cell>
          <cell r="M22">
            <v>7.3999881747629581E-3</v>
          </cell>
          <cell r="N22">
            <v>6.6219061816994978E-3</v>
          </cell>
          <cell r="O22">
            <v>1.3427874168354184E-2</v>
          </cell>
        </row>
        <row r="23">
          <cell r="A23" t="str">
            <v>RNWMNR2</v>
          </cell>
          <cell r="C23" t="str">
            <v>MNR</v>
          </cell>
          <cell r="I23">
            <v>6.6435330033942841E-3</v>
          </cell>
          <cell r="J23">
            <v>6.6954445690047618E-3</v>
          </cell>
          <cell r="K23">
            <v>1.2459050534096973E-2</v>
          </cell>
          <cell r="L23">
            <v>7.0683428183108297E-3</v>
          </cell>
          <cell r="M23">
            <v>1.2607978229796313E-2</v>
          </cell>
          <cell r="N23">
            <v>9.8869318467306004E-3</v>
          </cell>
          <cell r="O23">
            <v>2.2122731981964752E-2</v>
          </cell>
        </row>
        <row r="24">
          <cell r="A24" t="str">
            <v>RNWWND4</v>
          </cell>
          <cell r="C24" t="str">
            <v>WND</v>
          </cell>
          <cell r="D24">
            <v>2.3743156585099858E-3</v>
          </cell>
          <cell r="E24">
            <v>2.3812488966891954E-3</v>
          </cell>
          <cell r="F24">
            <v>2.3890555292656432E-3</v>
          </cell>
          <cell r="G24">
            <v>2.4807156008684996E-3</v>
          </cell>
          <cell r="H24">
            <v>3.3480161865870363E-3</v>
          </cell>
          <cell r="I24">
            <v>3.5703685248037196E-3</v>
          </cell>
          <cell r="J24">
            <v>4.9636892998629889E-3</v>
          </cell>
          <cell r="K24">
            <v>5.9048195515267908E-3</v>
          </cell>
          <cell r="L24">
            <v>5.3418746386766618E-3</v>
          </cell>
          <cell r="M24">
            <v>6.9262063498093593E-3</v>
          </cell>
          <cell r="N24">
            <v>6.3542896805892255E-3</v>
          </cell>
          <cell r="O24">
            <v>1.3067546424466015E-2</v>
          </cell>
        </row>
        <row r="25">
          <cell r="A25" t="str">
            <v>RNWMNR3</v>
          </cell>
          <cell r="C25" t="str">
            <v>MNR</v>
          </cell>
          <cell r="I25">
            <v>3.1942352808406135E-3</v>
          </cell>
          <cell r="J25">
            <v>2.705547201756634E-3</v>
          </cell>
          <cell r="K25">
            <v>5.8026903465000709E-3</v>
          </cell>
          <cell r="L25">
            <v>3.5387906581740769E-3</v>
          </cell>
          <cell r="M25">
            <v>5.7775414686624185E-3</v>
          </cell>
          <cell r="N25">
            <v>5.132629994295034E-3</v>
          </cell>
          <cell r="O25">
            <v>1.0585834064870825E-2</v>
          </cell>
        </row>
        <row r="26">
          <cell r="A26" t="str">
            <v>IMPLFO1</v>
          </cell>
          <cell r="C26" t="str">
            <v>LFO</v>
          </cell>
          <cell r="D26">
            <v>101.8068718431754</v>
          </cell>
          <cell r="E26">
            <v>88.717383690168219</v>
          </cell>
          <cell r="F26">
            <v>79.445363700001039</v>
          </cell>
          <cell r="G26">
            <v>75.870570759406476</v>
          </cell>
          <cell r="H26">
            <v>60.187177865093496</v>
          </cell>
          <cell r="I26">
            <v>52.043037450052026</v>
          </cell>
          <cell r="J26">
            <v>48.331670221396351</v>
          </cell>
          <cell r="K26">
            <v>41.812142475225983</v>
          </cell>
          <cell r="L26">
            <v>38.353233870573348</v>
          </cell>
          <cell r="M26">
            <v>33.468262230076327</v>
          </cell>
          <cell r="N26">
            <v>24.449941991421884</v>
          </cell>
          <cell r="O26">
            <v>11.008052297335228</v>
          </cell>
        </row>
        <row r="27">
          <cell r="A27" t="str">
            <v>RNWWND5</v>
          </cell>
          <cell r="C27" t="str">
            <v>WND</v>
          </cell>
          <cell r="D27">
            <v>1.7188875168031928E-3</v>
          </cell>
          <cell r="E27">
            <v>1.7223749838106925E-3</v>
          </cell>
          <cell r="F27">
            <v>1.7249051463305051E-3</v>
          </cell>
          <cell r="G27">
            <v>1.7929966301730865E-3</v>
          </cell>
          <cell r="H27">
            <v>2.2520380211388772E-3</v>
          </cell>
          <cell r="I27">
            <v>2.0904666057744974E-3</v>
          </cell>
          <cell r="J27">
            <v>3.0348559563853732E-3</v>
          </cell>
          <cell r="K27">
            <v>4.05378666673615E-3</v>
          </cell>
          <cell r="L27">
            <v>3.8851049604548857E-3</v>
          </cell>
          <cell r="M27">
            <v>7.9007190599944786E-3</v>
          </cell>
          <cell r="N27">
            <v>6.4267522966084713E-3</v>
          </cell>
          <cell r="O27">
            <v>1.6958873147316061E-2</v>
          </cell>
        </row>
        <row r="28">
          <cell r="A28" t="str">
            <v>IMPBNGA</v>
          </cell>
          <cell r="C28" t="str">
            <v>BIO</v>
          </cell>
          <cell r="E28">
            <v>0.51650041978369954</v>
          </cell>
          <cell r="F28">
            <v>1.1671398175534946</v>
          </cell>
          <cell r="G28">
            <v>2.2314093500597521</v>
          </cell>
          <cell r="H28">
            <v>3.7951698384156995</v>
          </cell>
          <cell r="I28">
            <v>6.0928369281033747</v>
          </cell>
          <cell r="J28">
            <v>9.4681677560855277</v>
          </cell>
          <cell r="K28">
            <v>9.7471702936793232</v>
          </cell>
          <cell r="L28">
            <v>9.9734253491331462</v>
          </cell>
          <cell r="M28">
            <v>10.249052225500924</v>
          </cell>
          <cell r="N28">
            <v>11.564782795006447</v>
          </cell>
          <cell r="O28">
            <v>11.670610483525792</v>
          </cell>
        </row>
        <row r="29">
          <cell r="A29" t="str">
            <v>RNWGEO1</v>
          </cell>
          <cell r="C29" t="str">
            <v>GEO</v>
          </cell>
          <cell r="I29">
            <v>2.6701571764666817E-4</v>
          </cell>
          <cell r="J29">
            <v>9.5831127482919151E-2</v>
          </cell>
          <cell r="K29">
            <v>0.16259260624942987</v>
          </cell>
          <cell r="L29">
            <v>0.17256250876554208</v>
          </cell>
          <cell r="M29">
            <v>0.18280025650267812</v>
          </cell>
          <cell r="N29">
            <v>0.2224603926580471</v>
          </cell>
          <cell r="O29">
            <v>0.38897479301186322</v>
          </cell>
        </row>
        <row r="30">
          <cell r="A30" t="str">
            <v>RNWGEO2</v>
          </cell>
          <cell r="C30" t="str">
            <v>GEO</v>
          </cell>
          <cell r="I30">
            <v>2.6293349975512202E-4</v>
          </cell>
          <cell r="J30">
            <v>1.6337203748475568E-2</v>
          </cell>
          <cell r="K30">
            <v>2.4295881942510044E-2</v>
          </cell>
          <cell r="L30">
            <v>2.4865935038613233E-2</v>
          </cell>
          <cell r="M30">
            <v>3.1942018484650801E-2</v>
          </cell>
          <cell r="N30">
            <v>3.2703118374623148E-2</v>
          </cell>
          <cell r="O30">
            <v>6.0574928388122826E-2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84.301776332229807</v>
          </cell>
          <cell r="G31">
            <v>85.299232289330604</v>
          </cell>
          <cell r="H31">
            <v>89.9612277142989</v>
          </cell>
          <cell r="I31">
            <v>93.085234464287097</v>
          </cell>
          <cell r="J31">
            <v>95.302924264385197</v>
          </cell>
          <cell r="K31">
            <v>97.191635489123101</v>
          </cell>
          <cell r="L31">
            <v>95.124556889713404</v>
          </cell>
          <cell r="M31">
            <v>95.6315027184542</v>
          </cell>
          <cell r="N31">
            <v>97.188992639748705</v>
          </cell>
          <cell r="O31">
            <v>98.854064789534903</v>
          </cell>
        </row>
        <row r="32">
          <cell r="A32" t="str">
            <v>RNWGEO3</v>
          </cell>
          <cell r="C32" t="str">
            <v>GEO</v>
          </cell>
          <cell r="I32">
            <v>2.6133293739201137E-4</v>
          </cell>
          <cell r="J32">
            <v>1.1508052303717497E-2</v>
          </cell>
          <cell r="K32">
            <v>1.6991326330079475E-2</v>
          </cell>
          <cell r="L32">
            <v>1.7653661858458757E-2</v>
          </cell>
          <cell r="M32">
            <v>2.2422409259174311E-2</v>
          </cell>
          <cell r="N32">
            <v>2.2459691531695275E-2</v>
          </cell>
          <cell r="O32">
            <v>4.2270497684006307E-2</v>
          </cell>
        </row>
        <row r="33">
          <cell r="A33" t="str">
            <v>RNWGEO4</v>
          </cell>
          <cell r="C33" t="str">
            <v>GEO</v>
          </cell>
          <cell r="I33">
            <v>2.5980536917167527E-4</v>
          </cell>
          <cell r="J33">
            <v>9.0299330073646388E-3</v>
          </cell>
          <cell r="K33">
            <v>1.3398890847587367E-2</v>
          </cell>
          <cell r="L33">
            <v>1.3856729154325842E-2</v>
          </cell>
          <cell r="M33">
            <v>1.7567704408833294E-2</v>
          </cell>
          <cell r="N33">
            <v>1.7465870003178192E-2</v>
          </cell>
          <cell r="O33">
            <v>3.324646867847094E-2</v>
          </cell>
        </row>
        <row r="34">
          <cell r="A34" t="str">
            <v>RNWGEO5</v>
          </cell>
          <cell r="C34" t="str">
            <v>GEO</v>
          </cell>
          <cell r="I34">
            <v>2.379760859562468E-4</v>
          </cell>
          <cell r="J34">
            <v>2.2680896990937669E-3</v>
          </cell>
          <cell r="K34">
            <v>3.3107720291325709E-3</v>
          </cell>
          <cell r="L34">
            <v>3.353630950383758E-3</v>
          </cell>
          <cell r="M34">
            <v>4.3148475900111833E-3</v>
          </cell>
          <cell r="N34">
            <v>4.1978262526954652E-3</v>
          </cell>
          <cell r="O34">
            <v>8.182146310455829E-3</v>
          </cell>
        </row>
        <row r="35">
          <cell r="A35" t="str">
            <v>IMPGSL</v>
          </cell>
          <cell r="C35" t="str">
            <v>GSL</v>
          </cell>
          <cell r="D35">
            <v>79.893179163001165</v>
          </cell>
          <cell r="E35">
            <v>75.955993192167981</v>
          </cell>
          <cell r="F35">
            <v>79.963845120865386</v>
          </cell>
          <cell r="G35">
            <v>58.053733697417464</v>
          </cell>
          <cell r="H35">
            <v>43.972778955285662</v>
          </cell>
          <cell r="I35">
            <v>38.151840077750776</v>
          </cell>
          <cell r="J35">
            <v>32.814995256603922</v>
          </cell>
          <cell r="K35">
            <v>28.324555504037036</v>
          </cell>
          <cell r="L35">
            <v>25.848470719958154</v>
          </cell>
          <cell r="M35">
            <v>23.50752036224295</v>
          </cell>
          <cell r="N35">
            <v>21.774329880228105</v>
          </cell>
          <cell r="O35">
            <v>20.84091545381796</v>
          </cell>
        </row>
        <row r="36">
          <cell r="A36" t="str">
            <v>RNWWOD1</v>
          </cell>
          <cell r="C36" t="str">
            <v>WOD</v>
          </cell>
          <cell r="D36">
            <v>11.111871982582983</v>
          </cell>
          <cell r="E36">
            <v>11.952882683726225</v>
          </cell>
          <cell r="F36">
            <v>13.21438907169582</v>
          </cell>
          <cell r="G36">
            <v>15.316907723206896</v>
          </cell>
          <cell r="H36">
            <v>15.849133924215149</v>
          </cell>
          <cell r="I36">
            <v>16.26639139091855</v>
          </cell>
          <cell r="J36">
            <v>16.611690141666489</v>
          </cell>
          <cell r="K36">
            <v>16.956983420689543</v>
          </cell>
          <cell r="L36">
            <v>17.015755776573872</v>
          </cell>
          <cell r="M36">
            <v>17.074519830359616</v>
          </cell>
          <cell r="N36">
            <v>17.133287465994254</v>
          </cell>
          <cell r="O36">
            <v>17.192051694815575</v>
          </cell>
        </row>
        <row r="37">
          <cell r="A37" t="str">
            <v>RNWWOD2</v>
          </cell>
          <cell r="C37" t="str">
            <v>WOD</v>
          </cell>
          <cell r="D37">
            <v>7.5116655267441388</v>
          </cell>
          <cell r="E37">
            <v>7.5431411268607524</v>
          </cell>
          <cell r="F37">
            <v>7.5903446457226158</v>
          </cell>
          <cell r="G37">
            <v>7.6690247376560885</v>
          </cell>
          <cell r="H37">
            <v>7.6690221958298146</v>
          </cell>
          <cell r="I37">
            <v>7.6690228407593359</v>
          </cell>
          <cell r="J37">
            <v>7.6690228881158466</v>
          </cell>
          <cell r="K37">
            <v>7.6690172796021248</v>
          </cell>
          <cell r="L37">
            <v>7.6690224282547748</v>
          </cell>
          <cell r="M37">
            <v>7.6690189204541808</v>
          </cell>
          <cell r="N37">
            <v>7.6690192385037541</v>
          </cell>
          <cell r="O37">
            <v>7.6690098227876407</v>
          </cell>
        </row>
        <row r="38">
          <cell r="A38" t="str">
            <v>RNWWOD3</v>
          </cell>
          <cell r="C38" t="str">
            <v>WOD</v>
          </cell>
          <cell r="D38">
            <v>3.1682384790524858</v>
          </cell>
          <cell r="E38">
            <v>3.4956710386837009</v>
          </cell>
          <cell r="F38">
            <v>3.986809089406965</v>
          </cell>
          <cell r="G38">
            <v>4.8053831636496964</v>
          </cell>
          <cell r="H38">
            <v>4.8053777720608286</v>
          </cell>
          <cell r="I38">
            <v>4.8053786302085522</v>
          </cell>
          <cell r="J38">
            <v>4.8053788471727756</v>
          </cell>
          <cell r="K38">
            <v>4.8053672573950834</v>
          </cell>
          <cell r="L38">
            <v>4.8053781021176372</v>
          </cell>
          <cell r="M38">
            <v>4.8053707114298732</v>
          </cell>
          <cell r="N38">
            <v>4.8053739074064517</v>
          </cell>
          <cell r="O38">
            <v>4.8053605510617041</v>
          </cell>
        </row>
        <row r="39">
          <cell r="A39" t="str">
            <v>RNWWOD4</v>
          </cell>
          <cell r="C39" t="str">
            <v>WOD</v>
          </cell>
          <cell r="D39">
            <v>13.656474997415215</v>
          </cell>
          <cell r="E39">
            <v>14.899044309995373</v>
          </cell>
          <cell r="F39">
            <v>16.762856340923459</v>
          </cell>
          <cell r="G39">
            <v>19.869235869073368</v>
          </cell>
          <cell r="H39">
            <v>19.863539524639016</v>
          </cell>
          <cell r="I39">
            <v>19.447961029209971</v>
          </cell>
          <cell r="J39">
            <v>19.103640644478929</v>
          </cell>
          <cell r="K39">
            <v>18.752753091377063</v>
          </cell>
          <cell r="L39">
            <v>18.698412885734211</v>
          </cell>
          <cell r="M39">
            <v>18.635241131416052</v>
          </cell>
          <cell r="N39">
            <v>18.578451772965202</v>
          </cell>
          <cell r="O39">
            <v>18.51018356267517</v>
          </cell>
        </row>
        <row r="40">
          <cell r="A40" t="str">
            <v>RNWWOD5</v>
          </cell>
          <cell r="C40" t="str">
            <v>WOD</v>
          </cell>
          <cell r="D40">
            <v>9.5241005746320901</v>
          </cell>
          <cell r="E40">
            <v>10.29972493464653</v>
          </cell>
          <cell r="F40">
            <v>6.6360695138256665</v>
          </cell>
          <cell r="G40">
            <v>0.52992388918671129</v>
          </cell>
          <cell r="H40">
            <v>9.0527958713159558E-3</v>
          </cell>
          <cell r="I40">
            <v>7.3824017362759484E-3</v>
          </cell>
          <cell r="J40">
            <v>6.4148217050675558E-3</v>
          </cell>
          <cell r="K40">
            <v>1.2063597740442992E-2</v>
          </cell>
          <cell r="L40">
            <v>7.6236970079243205E-3</v>
          </cell>
          <cell r="M40">
            <v>1.2082423568498894E-2</v>
          </cell>
          <cell r="N40">
            <v>1.0123977828495575E-2</v>
          </cell>
          <cell r="O40">
            <v>1.9964819107980546E-2</v>
          </cell>
        </row>
        <row r="41">
          <cell r="A41" t="str">
            <v>RNNWWST1</v>
          </cell>
          <cell r="C41" t="str">
            <v>WSTNREN</v>
          </cell>
          <cell r="D41">
            <v>35.930592613315881</v>
          </cell>
          <cell r="E41">
            <v>35.882382656668746</v>
          </cell>
          <cell r="F41">
            <v>35.489418523313553</v>
          </cell>
          <cell r="G41">
            <v>35.039978261043288</v>
          </cell>
          <cell r="H41">
            <v>34.937592216465788</v>
          </cell>
          <cell r="I41">
            <v>35.159456035687384</v>
          </cell>
          <cell r="J41">
            <v>35.381323455210257</v>
          </cell>
          <cell r="K41">
            <v>35.603202843303727</v>
          </cell>
          <cell r="L41">
            <v>35.603190214409807</v>
          </cell>
          <cell r="M41">
            <v>35.603208098744162</v>
          </cell>
          <cell r="N41">
            <v>35.603193506853771</v>
          </cell>
          <cell r="O41">
            <v>35.603214573732615</v>
          </cell>
        </row>
        <row r="42">
          <cell r="A42" t="str">
            <v>RNWSOL1</v>
          </cell>
          <cell r="C42" t="str">
            <v>SOL</v>
          </cell>
          <cell r="D42">
            <v>12.556513694077937</v>
          </cell>
          <cell r="E42">
            <v>16.522458846202266</v>
          </cell>
          <cell r="F42">
            <v>32.453142275307059</v>
          </cell>
          <cell r="G42">
            <v>54.45829873524243</v>
          </cell>
          <cell r="H42">
            <v>57.386232672617858</v>
          </cell>
          <cell r="I42">
            <v>60.042825975073526</v>
          </cell>
          <cell r="J42">
            <v>62.826775009550069</v>
          </cell>
          <cell r="K42">
            <v>65.674207416262419</v>
          </cell>
          <cell r="L42">
            <v>68.352389158643106</v>
          </cell>
          <cell r="M42">
            <v>71.77835634396817</v>
          </cell>
          <cell r="N42">
            <v>75.33504662831642</v>
          </cell>
          <cell r="O42">
            <v>82.068228624760494</v>
          </cell>
        </row>
        <row r="43">
          <cell r="A43" t="str">
            <v>IMPHFO1</v>
          </cell>
          <cell r="C43" t="str">
            <v>HFO</v>
          </cell>
          <cell r="D43">
            <v>2.7763725781205224</v>
          </cell>
          <cell r="E43">
            <v>2.2628042478640236</v>
          </cell>
          <cell r="F43">
            <v>1.1339497641404133E-2</v>
          </cell>
          <cell r="G43">
            <v>3.3039741626947846E-3</v>
          </cell>
          <cell r="H43">
            <v>5.0464086719792739E-3</v>
          </cell>
          <cell r="I43">
            <v>4.6814843859604551E-3</v>
          </cell>
          <cell r="J43">
            <v>5.3315829987981775E-3</v>
          </cell>
        </row>
        <row r="44">
          <cell r="A44" t="str">
            <v>RNWHYDD1</v>
          </cell>
          <cell r="C44" t="str">
            <v>HYDD</v>
          </cell>
          <cell r="D44">
            <v>66.7456800000746</v>
          </cell>
          <cell r="E44">
            <v>49.798797305985801</v>
          </cell>
          <cell r="F44">
            <v>68.524871035096268</v>
          </cell>
          <cell r="G44">
            <v>69.609915453545028</v>
          </cell>
          <cell r="H44">
            <v>70.693213230314711</v>
          </cell>
          <cell r="I44">
            <v>71.777539768697181</v>
          </cell>
          <cell r="J44">
            <v>72.860359813809666</v>
          </cell>
          <cell r="K44">
            <v>73.9461320573743</v>
          </cell>
          <cell r="L44">
            <v>73.945408851281954</v>
          </cell>
          <cell r="M44">
            <v>73.94653668507425</v>
          </cell>
          <cell r="N44">
            <v>73.946385342577145</v>
          </cell>
          <cell r="O44">
            <v>73.943070310644572</v>
          </cell>
        </row>
        <row r="45">
          <cell r="A45" t="str">
            <v>IMPKER</v>
          </cell>
          <cell r="C45" t="str">
            <v>KER</v>
          </cell>
          <cell r="D45">
            <v>1.1050837279945165</v>
          </cell>
          <cell r="E45">
            <v>1.4051517881944919</v>
          </cell>
          <cell r="F45">
            <v>1.8415512437116979</v>
          </cell>
          <cell r="G45">
            <v>1.6903533937420332</v>
          </cell>
          <cell r="H45">
            <v>1.1595167103217605</v>
          </cell>
          <cell r="I45">
            <v>0.96429909771487843</v>
          </cell>
          <cell r="J45">
            <v>0.63217241444556849</v>
          </cell>
          <cell r="K45">
            <v>0.37489941699760404</v>
          </cell>
          <cell r="L45">
            <v>0.18834849498146805</v>
          </cell>
          <cell r="M45">
            <v>5.4323128264969827E-4</v>
          </cell>
          <cell r="N45">
            <v>3.5329148478014852E-4</v>
          </cell>
          <cell r="O45">
            <v>7.0189680542358539E-4</v>
          </cell>
        </row>
        <row r="46">
          <cell r="A46" t="str">
            <v>IMPBDS</v>
          </cell>
          <cell r="C46" t="str">
            <v>BDS</v>
          </cell>
          <cell r="D46">
            <v>2.3575735409768219</v>
          </cell>
          <cell r="E46">
            <v>2.3780124595728842</v>
          </cell>
          <cell r="F46">
            <v>3.9176847582326251</v>
          </cell>
          <cell r="G46">
            <v>3.3448112889817927</v>
          </cell>
          <cell r="H46">
            <v>3.0254585852053451</v>
          </cell>
          <cell r="I46">
            <v>3.0192190405738319</v>
          </cell>
          <cell r="J46">
            <v>3.0183559916312537</v>
          </cell>
          <cell r="K46">
            <v>3.0096351781263371</v>
          </cell>
          <cell r="L46">
            <v>3.0042824813491564</v>
          </cell>
          <cell r="M46">
            <v>2.8739907600135504</v>
          </cell>
          <cell r="N46">
            <v>1.6608983244023554</v>
          </cell>
          <cell r="O46">
            <v>1.6094640268127223</v>
          </cell>
        </row>
        <row r="47">
          <cell r="A47" t="str">
            <v>IMPCOA1</v>
          </cell>
          <cell r="C47" t="str">
            <v>COA</v>
          </cell>
          <cell r="D47">
            <v>3.6600053769486878</v>
          </cell>
          <cell r="E47">
            <v>3.5647174456518971</v>
          </cell>
          <cell r="F47">
            <v>2.8999723787748901</v>
          </cell>
          <cell r="G47">
            <v>1.0970043306976589E-2</v>
          </cell>
          <cell r="H47">
            <v>7.7804268466083642E-3</v>
          </cell>
          <cell r="I47">
            <v>4.8532106601563681E-3</v>
          </cell>
          <cell r="J47">
            <v>6.2323942607443476E-3</v>
          </cell>
          <cell r="K47">
            <v>1.3849461355930575E-2</v>
          </cell>
          <cell r="L47">
            <v>7.8401802531402973E-3</v>
          </cell>
          <cell r="M47">
            <v>1.2576139556641974E-2</v>
          </cell>
          <cell r="N47">
            <v>7.3691748687747952E-3</v>
          </cell>
          <cell r="O47">
            <v>1.3742969496752667E-2</v>
          </cell>
        </row>
        <row r="48">
          <cell r="A48" t="str">
            <v>IMPETH</v>
          </cell>
          <cell r="C48" t="str">
            <v>ETH</v>
          </cell>
          <cell r="D48">
            <v>4.4341503443908152</v>
          </cell>
          <cell r="E48">
            <v>4.3986158562020226</v>
          </cell>
          <cell r="F48">
            <v>4.6289882336794062</v>
          </cell>
          <cell r="G48">
            <v>4.1376005524124597</v>
          </cell>
          <cell r="H48">
            <v>2.8932308457212548</v>
          </cell>
          <cell r="I48">
            <v>2.2109629379219835</v>
          </cell>
          <cell r="J48">
            <v>1.9015949263715415</v>
          </cell>
          <cell r="K48">
            <v>1.6429135538872885</v>
          </cell>
          <cell r="L48">
            <v>1.4978555377186857</v>
          </cell>
          <cell r="M48">
            <v>1.3633085436950574</v>
          </cell>
          <cell r="N48">
            <v>1.2620485853074228</v>
          </cell>
          <cell r="O48">
            <v>1.2098922347916412</v>
          </cell>
        </row>
        <row r="49">
          <cell r="A49" t="str">
            <v>IMPELC_DE</v>
          </cell>
          <cell r="C49" t="str">
            <v>ELC_I-DE</v>
          </cell>
          <cell r="D49">
            <v>46.398475558184138</v>
          </cell>
          <cell r="E49">
            <v>32.341402801588394</v>
          </cell>
          <cell r="F49">
            <v>28.59563576204863</v>
          </cell>
          <cell r="G49">
            <v>35.435237901135835</v>
          </cell>
          <cell r="H49">
            <v>34.091131009082119</v>
          </cell>
          <cell r="I49">
            <v>29.031282737932901</v>
          </cell>
          <cell r="J49">
            <v>29.691374442243379</v>
          </cell>
          <cell r="K49">
            <v>28.21960474207911</v>
          </cell>
          <cell r="L49">
            <v>4.6586380229575015</v>
          </cell>
          <cell r="M49">
            <v>1.4243249211296478E-2</v>
          </cell>
          <cell r="N49">
            <v>6.6668895741561528E-3</v>
          </cell>
          <cell r="O49">
            <v>1.5285429891388263E-2</v>
          </cell>
        </row>
        <row r="50">
          <cell r="A50" t="str">
            <v>IMPELC_DE</v>
          </cell>
          <cell r="C50" t="str">
            <v>ELCS</v>
          </cell>
          <cell r="D50">
            <v>46.398475558184138</v>
          </cell>
          <cell r="E50">
            <v>32.341402801588394</v>
          </cell>
          <cell r="F50">
            <v>28.59563576204863</v>
          </cell>
          <cell r="G50">
            <v>35.435237901135835</v>
          </cell>
          <cell r="H50">
            <v>34.091131009082119</v>
          </cell>
          <cell r="I50">
            <v>29.031282737932901</v>
          </cell>
          <cell r="J50">
            <v>29.691374442243379</v>
          </cell>
          <cell r="K50">
            <v>28.21960474207911</v>
          </cell>
          <cell r="L50">
            <v>4.6586380229575015</v>
          </cell>
          <cell r="M50">
            <v>1.4243249211296478E-2</v>
          </cell>
          <cell r="N50">
            <v>6.6668895741561528E-3</v>
          </cell>
          <cell r="O50">
            <v>1.5285429891388263E-2</v>
          </cell>
        </row>
        <row r="51">
          <cell r="A51" t="str">
            <v>RNWWST1</v>
          </cell>
          <cell r="C51" t="str">
            <v>WSTREN</v>
          </cell>
          <cell r="D51">
            <v>34.09995477606958</v>
          </cell>
          <cell r="E51">
            <v>34.099983707699423</v>
          </cell>
          <cell r="F51">
            <v>34.099995176156405</v>
          </cell>
          <cell r="G51">
            <v>34.099993751542137</v>
          </cell>
          <cell r="H51">
            <v>34.100002495226029</v>
          </cell>
          <cell r="I51">
            <v>34.100014251164488</v>
          </cell>
          <cell r="J51">
            <v>34.100022685827824</v>
          </cell>
          <cell r="K51">
            <v>34.100035731195646</v>
          </cell>
          <cell r="L51">
            <v>34.100046304591274</v>
          </cell>
          <cell r="M51">
            <v>34.100080002186147</v>
          </cell>
          <cell r="N51">
            <v>34.100102115826168</v>
          </cell>
          <cell r="O51">
            <v>34.100267996306592</v>
          </cell>
        </row>
        <row r="52">
          <cell r="A52" t="str">
            <v>IMPNGA1</v>
          </cell>
          <cell r="C52" t="str">
            <v>NGA</v>
          </cell>
          <cell r="D52">
            <v>117.24973698941842</v>
          </cell>
          <cell r="E52">
            <v>106.71999962319377</v>
          </cell>
          <cell r="F52">
            <v>112.59924671302767</v>
          </cell>
          <cell r="G52">
            <v>119.04278106087183</v>
          </cell>
          <cell r="H52">
            <v>123.81334277670514</v>
          </cell>
          <cell r="I52">
            <v>123.35136117853999</v>
          </cell>
          <cell r="J52">
            <v>123.674545879837</v>
          </cell>
          <cell r="K52">
            <v>122.37530117015741</v>
          </cell>
          <cell r="L52">
            <v>119.3782417393502</v>
          </cell>
          <cell r="M52">
            <v>114.98264034760967</v>
          </cell>
          <cell r="N52">
            <v>114.43134403880791</v>
          </cell>
          <cell r="O52">
            <v>103.45291050692036</v>
          </cell>
        </row>
        <row r="53">
          <cell r="A53" t="str">
            <v>IMPELC_IT</v>
          </cell>
          <cell r="C53" t="str">
            <v>ELC_I-IT</v>
          </cell>
          <cell r="D53">
            <v>6.7990984503128455</v>
          </cell>
          <cell r="E53">
            <v>1.6109450998211671E-3</v>
          </cell>
          <cell r="F53">
            <v>1.3321605093637239E-3</v>
          </cell>
          <cell r="G53">
            <v>6.10733695560301E-4</v>
          </cell>
          <cell r="H53">
            <v>9.0019943390569237E-4</v>
          </cell>
          <cell r="I53">
            <v>9.9809688681989765E-4</v>
          </cell>
          <cell r="J53">
            <v>1.0565092737165013E-3</v>
          </cell>
          <cell r="K53">
            <v>1.1089021263358653E-3</v>
          </cell>
          <cell r="L53">
            <v>9.9396401585263535E-4</v>
          </cell>
          <cell r="M53">
            <v>1.0550337034352043E-3</v>
          </cell>
          <cell r="N53">
            <v>9.9305007912551765E-4</v>
          </cell>
          <cell r="O53">
            <v>1.7951341823897258E-3</v>
          </cell>
        </row>
        <row r="54">
          <cell r="A54" t="str">
            <v>IMPELC_IT</v>
          </cell>
          <cell r="C54" t="str">
            <v>ELCS</v>
          </cell>
          <cell r="D54">
            <v>6.7990984503128455</v>
          </cell>
          <cell r="E54">
            <v>1.6109450998211671E-3</v>
          </cell>
          <cell r="F54">
            <v>1.3321605093637239E-3</v>
          </cell>
          <cell r="G54">
            <v>6.10733695560301E-4</v>
          </cell>
          <cell r="H54">
            <v>9.0019943390569237E-4</v>
          </cell>
          <cell r="I54">
            <v>9.9809688681989765E-4</v>
          </cell>
          <cell r="J54">
            <v>1.0565092737165013E-3</v>
          </cell>
          <cell r="K54">
            <v>1.1089021263358653E-3</v>
          </cell>
          <cell r="L54">
            <v>9.9396401585263535E-4</v>
          </cell>
          <cell r="M54">
            <v>1.0550337034352043E-3</v>
          </cell>
          <cell r="N54">
            <v>9.9305007912551765E-4</v>
          </cell>
          <cell r="O54">
            <v>1.7951341823897258E-3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3.2682187914646099</v>
          </cell>
          <cell r="E4">
            <v>3.8319871733436344</v>
          </cell>
          <cell r="F4">
            <v>3.7284196024785974</v>
          </cell>
          <cell r="G4">
            <v>3.8853359282037649</v>
          </cell>
          <cell r="H4">
            <v>4.0204891112690975</v>
          </cell>
          <cell r="I4">
            <v>4.1217465955113077</v>
          </cell>
          <cell r="J4">
            <v>4.2021451204853149</v>
          </cell>
          <cell r="K4">
            <v>4.2681535617744348</v>
          </cell>
          <cell r="L4">
            <v>4.3178836043009863</v>
          </cell>
          <cell r="M4">
            <v>4.3622814879711118</v>
          </cell>
          <cell r="N4">
            <v>4.3623903057268292</v>
          </cell>
          <cell r="O4">
            <v>4.3634943780300182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3.2682187914646099</v>
          </cell>
          <cell r="E5">
            <v>3.8319871733436344</v>
          </cell>
          <cell r="F5">
            <v>3.7284196024785974</v>
          </cell>
          <cell r="G5">
            <v>3.8853359282037649</v>
          </cell>
          <cell r="H5">
            <v>4.0204891112690975</v>
          </cell>
          <cell r="I5">
            <v>4.1217465955113077</v>
          </cell>
          <cell r="J5">
            <v>4.2021451204853149</v>
          </cell>
          <cell r="K5">
            <v>4.2681535617744348</v>
          </cell>
          <cell r="L5">
            <v>4.3178836043009863</v>
          </cell>
          <cell r="M5">
            <v>4.3622814879711118</v>
          </cell>
          <cell r="N5">
            <v>4.3623903057268292</v>
          </cell>
          <cell r="O5">
            <v>4.3634943780300182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6.5786942739206073E-5</v>
          </cell>
          <cell r="F6">
            <v>7.7796535224543186E-4</v>
          </cell>
          <cell r="G6">
            <v>1.2799285074624022E-3</v>
          </cell>
          <cell r="H6">
            <v>2.3875360244452527E-3</v>
          </cell>
          <cell r="I6">
            <v>2.2243400979065991E-3</v>
          </cell>
          <cell r="J6">
            <v>1.8151786955051461E-3</v>
          </cell>
          <cell r="K6">
            <v>2.0576140621937564E-3</v>
          </cell>
          <cell r="L6">
            <v>2.6630261292660035E-3</v>
          </cell>
          <cell r="M6">
            <v>2.4688573397968101E-3</v>
          </cell>
          <cell r="N6">
            <v>2.6004262286089797E-3</v>
          </cell>
          <cell r="O6">
            <v>1.3634405198320696E-3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1.466480149341739E-6</v>
          </cell>
          <cell r="F7">
            <v>7.1371437759442952E-4</v>
          </cell>
          <cell r="G7">
            <v>1.2080050778682668E-3</v>
          </cell>
          <cell r="H7">
            <v>2.333363294834025E-3</v>
          </cell>
          <cell r="I7">
            <v>2.1845731155664232E-3</v>
          </cell>
          <cell r="J7">
            <v>1.7367596499074977E-3</v>
          </cell>
          <cell r="K7">
            <v>1.9786307424208846E-3</v>
          </cell>
          <cell r="L7">
            <v>2.6227924961613877E-3</v>
          </cell>
          <cell r="M7">
            <v>2.3685072875276447E-3</v>
          </cell>
          <cell r="N7">
            <v>2.5483092126783458E-3</v>
          </cell>
          <cell r="O7">
            <v>1.2514752450138744E-3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3.3471349983645302E-6</v>
          </cell>
          <cell r="E8">
            <v>4.4400268383737897E-5</v>
          </cell>
          <cell r="F8">
            <v>1.13116830706185E-4</v>
          </cell>
          <cell r="G8">
            <v>8.0816685034360204E-5</v>
          </cell>
          <cell r="H8">
            <v>2.14348807590789E-4</v>
          </cell>
          <cell r="I8">
            <v>1.1214736331213801E-4</v>
          </cell>
          <cell r="J8">
            <v>1.8349064598684399E-7</v>
          </cell>
          <cell r="K8">
            <v>2.9307059006206598E-4</v>
          </cell>
          <cell r="L8">
            <v>1.8854332502428399E-4</v>
          </cell>
          <cell r="M8">
            <v>5.5569572421082E-6</v>
          </cell>
          <cell r="N8">
            <v>3.3726589049108701E-4</v>
          </cell>
          <cell r="O8">
            <v>8.6152433246520002E-7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3.3471349983645302E-6</v>
          </cell>
          <cell r="E9">
            <v>4.7747403382102401E-5</v>
          </cell>
          <cell r="F9">
            <v>1.6086423408828701E-4</v>
          </cell>
          <cell r="G9">
            <v>2.41680919122647E-4</v>
          </cell>
          <cell r="H9">
            <v>4.3189855313762197E-4</v>
          </cell>
          <cell r="I9">
            <v>4.1569192349287098E-4</v>
          </cell>
          <cell r="J9">
            <v>3.2667966154891398E-4</v>
          </cell>
          <cell r="K9">
            <v>4.0540144402019101E-4</v>
          </cell>
          <cell r="L9">
            <v>4.9900499375951396E-4</v>
          </cell>
          <cell r="M9">
            <v>4.8717087232845799E-4</v>
          </cell>
          <cell r="N9">
            <v>5.2350458406480904E-4</v>
          </cell>
          <cell r="O9">
            <v>3.4368437206566102E-4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0.24879484150681599</v>
          </cell>
          <cell r="G10">
            <v>0.239025164808506</v>
          </cell>
          <cell r="H10">
            <v>12.1530616878606</v>
          </cell>
          <cell r="I10">
            <v>32.270807698474798</v>
          </cell>
          <cell r="J10">
            <v>32.415021890625603</v>
          </cell>
          <cell r="K10">
            <v>40.6174493537834</v>
          </cell>
          <cell r="L10">
            <v>40.618490820728098</v>
          </cell>
          <cell r="M10">
            <v>40.616118222135</v>
          </cell>
          <cell r="N10">
            <v>40.6031376351118</v>
          </cell>
          <cell r="O10">
            <v>40.634148469333503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8.822512110170766E-3</v>
          </cell>
          <cell r="G11">
            <v>8.8151124610229194E-3</v>
          </cell>
          <cell r="H11">
            <v>0.46328160689539649</v>
          </cell>
          <cell r="I11">
            <v>1.2702339200463491</v>
          </cell>
          <cell r="J11">
            <v>1.3103945019614596</v>
          </cell>
          <cell r="K11">
            <v>1.6851920476569713</v>
          </cell>
          <cell r="L11">
            <v>1.6852352574557401</v>
          </cell>
          <cell r="M11">
            <v>1.6851368198545387</v>
          </cell>
          <cell r="N11">
            <v>1.6845982635844277</v>
          </cell>
          <cell r="O11">
            <v>1.6858848833021365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4.411256055085383E-3</v>
          </cell>
          <cell r="G12">
            <v>4.2380348370302488E-3</v>
          </cell>
          <cell r="H12">
            <v>0.21547981716064954</v>
          </cell>
          <cell r="I12">
            <v>0.5721774414623193</v>
          </cell>
          <cell r="J12">
            <v>0.57473443068485097</v>
          </cell>
          <cell r="K12">
            <v>0.72016754173374842</v>
          </cell>
          <cell r="L12">
            <v>0.72018600745971717</v>
          </cell>
          <cell r="M12">
            <v>0.72014394010877669</v>
          </cell>
          <cell r="N12">
            <v>0.71991378785659332</v>
          </cell>
          <cell r="O12">
            <v>0.72046362534279351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8.822512110170766E-3</v>
          </cell>
          <cell r="G13">
            <v>8.8151124610229194E-3</v>
          </cell>
          <cell r="H13">
            <v>0.46328160689539649</v>
          </cell>
          <cell r="I13">
            <v>1.2702339200463491</v>
          </cell>
          <cell r="J13">
            <v>1.3103945019614596</v>
          </cell>
          <cell r="K13">
            <v>1.6851920476569713</v>
          </cell>
          <cell r="L13">
            <v>1.6852352574557401</v>
          </cell>
          <cell r="M13">
            <v>1.6851368198545387</v>
          </cell>
          <cell r="N13">
            <v>1.6845982635844277</v>
          </cell>
          <cell r="O13">
            <v>1.6858848833021365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1.60739643634719E-6</v>
          </cell>
          <cell r="F14">
            <v>7.1696420240992796E-4</v>
          </cell>
          <cell r="G14">
            <v>2.7709542673937501E-6</v>
          </cell>
          <cell r="H14">
            <v>3.31314222497281E-2</v>
          </cell>
          <cell r="I14">
            <v>5.93562919238943E-2</v>
          </cell>
          <cell r="J14">
            <v>3.07864260476884E-3</v>
          </cell>
          <cell r="K14">
            <v>6.05305307748377E-2</v>
          </cell>
          <cell r="L14">
            <v>5.0566981490730599E-2</v>
          </cell>
          <cell r="M14">
            <v>1.18872766080955E-2</v>
          </cell>
          <cell r="N14">
            <v>6.5742270361562494E-2</v>
          </cell>
          <cell r="O14">
            <v>4.5642865089670102E-2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1.60739643634719E-6</v>
          </cell>
          <cell r="F15">
            <v>7.183764068853601E-4</v>
          </cell>
          <cell r="G15">
            <v>7.2084117119798619E-4</v>
          </cell>
          <cell r="H15">
            <v>3.3850262916089592E-2</v>
          </cell>
          <cell r="I15">
            <v>9.263777528538325E-2</v>
          </cell>
          <cell r="J15">
            <v>9.5564767847005877E-2</v>
          </cell>
          <cell r="K15">
            <v>0.12296373843318936</v>
          </cell>
          <cell r="L15">
            <v>0.12288674739941011</v>
          </cell>
          <cell r="M15">
            <v>0.12298313927002311</v>
          </cell>
          <cell r="N15">
            <v>0.12288492871886404</v>
          </cell>
          <cell r="O15">
            <v>0.12327044896101508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0.46152142608966334</v>
          </cell>
          <cell r="E16">
            <v>0.54457583595785131</v>
          </cell>
          <cell r="F16">
            <v>0.544584321622409</v>
          </cell>
          <cell r="G16">
            <v>0.54460737547371729</v>
          </cell>
          <cell r="H16">
            <v>0.54791714904473898</v>
          </cell>
          <cell r="I16">
            <v>0.54795561756159139</v>
          </cell>
          <cell r="J16">
            <v>0.548005865078802</v>
          </cell>
          <cell r="K16">
            <v>0.54807815103666335</v>
          </cell>
          <cell r="L16">
            <v>0.5481102827477482</v>
          </cell>
          <cell r="M16">
            <v>0.54826321911638987</v>
          </cell>
          <cell r="N16">
            <v>0.54837248037280595</v>
          </cell>
          <cell r="O16">
            <v>0.54928545634669357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0.46152142608966334</v>
          </cell>
          <cell r="E17">
            <v>0.54457583595785131</v>
          </cell>
          <cell r="F17">
            <v>0.544584321622409</v>
          </cell>
          <cell r="G17">
            <v>0.54460737547371729</v>
          </cell>
          <cell r="H17">
            <v>0.54791714904473898</v>
          </cell>
          <cell r="I17">
            <v>0.54795561756159139</v>
          </cell>
          <cell r="J17">
            <v>0.548005865078802</v>
          </cell>
          <cell r="K17">
            <v>0.54807815103666335</v>
          </cell>
          <cell r="L17">
            <v>0.5481102827477482</v>
          </cell>
          <cell r="M17">
            <v>0.54826321911638987</v>
          </cell>
          <cell r="N17">
            <v>0.54837248037280595</v>
          </cell>
          <cell r="O17">
            <v>0.54928545634669357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0.62579176418937399</v>
          </cell>
          <cell r="E18">
            <v>0.73757449565397415</v>
          </cell>
          <cell r="F18">
            <v>0.73633936444719916</v>
          </cell>
          <cell r="G18">
            <v>0.73430207929040403</v>
          </cell>
          <cell r="H18">
            <v>0.73669532644670765</v>
          </cell>
          <cell r="I18">
            <v>0.73468909617196598</v>
          </cell>
          <cell r="J18">
            <v>0.73270979174881556</v>
          </cell>
          <cell r="K18">
            <v>0.73077086804888425</v>
          </cell>
          <cell r="L18">
            <v>0.73081371033033027</v>
          </cell>
          <cell r="M18">
            <v>0.73101762548852012</v>
          </cell>
          <cell r="N18">
            <v>0.73116330716374145</v>
          </cell>
          <cell r="O18">
            <v>0.73238060846225816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5.3633801323035102E-3</v>
          </cell>
          <cell r="F19">
            <v>2.70564735258212E-4</v>
          </cell>
          <cell r="G19">
            <v>6.8143676946943602E-3</v>
          </cell>
          <cell r="H19">
            <v>2.44158598507811E-2</v>
          </cell>
          <cell r="I19">
            <v>1.00082744935521E-2</v>
          </cell>
          <cell r="J19">
            <v>5.8103593905426999E-3</v>
          </cell>
          <cell r="K19">
            <v>2.5214421467822799E-2</v>
          </cell>
          <cell r="L19">
            <v>7.5706745981983002E-3</v>
          </cell>
          <cell r="M19">
            <v>6.1312366564812704E-3</v>
          </cell>
          <cell r="N19">
            <v>2.51253115062628E-2</v>
          </cell>
          <cell r="O19">
            <v>1.16770809572072E-2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3.5219933238461398E-2</v>
          </cell>
          <cell r="F20">
            <v>3.5469014492073882E-2</v>
          </cell>
          <cell r="G20">
            <v>4.2241792162366391E-2</v>
          </cell>
          <cell r="H20">
            <v>4.1924452271884557E-2</v>
          </cell>
          <cell r="I20">
            <v>3.9927424498869726E-2</v>
          </cell>
          <cell r="J20">
            <v>4.0150411036698939E-2</v>
          </cell>
          <cell r="K20">
            <v>4.0970332509327981E-2</v>
          </cell>
          <cell r="L20">
            <v>3.9283249522582026E-2</v>
          </cell>
          <cell r="M20">
            <v>3.8729365889298241E-2</v>
          </cell>
          <cell r="N20">
            <v>4.0771239265457185E-2</v>
          </cell>
          <cell r="O20">
            <v>4.2303436037214634E-2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1.4050046703269201E-3</v>
          </cell>
          <cell r="H21">
            <v>2.8397793971592722E-3</v>
          </cell>
          <cell r="I21">
            <v>2.7850188519171295E-3</v>
          </cell>
          <cell r="J21">
            <v>3.0688842724867524E-3</v>
          </cell>
          <cell r="K21">
            <v>6.1529099289179606E-3</v>
          </cell>
          <cell r="L21">
            <v>5.8198328764043853E-3</v>
          </cell>
          <cell r="M21">
            <v>7.7161052699502245E-3</v>
          </cell>
          <cell r="N21">
            <v>5.0534953952013776E-3</v>
          </cell>
          <cell r="O21">
            <v>7.7193988952648594E-3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1.406474125209918E-3</v>
          </cell>
          <cell r="H22">
            <v>2.8477041338847734E-3</v>
          </cell>
          <cell r="I22">
            <v>2.7900320857172293E-3</v>
          </cell>
          <cell r="J22">
            <v>3.0777599890180127E-3</v>
          </cell>
          <cell r="K22">
            <v>6.179610506529357E-3</v>
          </cell>
          <cell r="L22">
            <v>5.8421627242462096E-3</v>
          </cell>
          <cell r="M22">
            <v>7.747621191864661E-3</v>
          </cell>
          <cell r="N22">
            <v>5.0617278041555983E-3</v>
          </cell>
          <cell r="O22">
            <v>7.736594484911128E-3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2.8085078694024238E-3</v>
          </cell>
          <cell r="H23">
            <v>5.6821215734731327E-3</v>
          </cell>
          <cell r="I23">
            <v>5.5635571663995151E-3</v>
          </cell>
          <cell r="J23">
            <v>6.1351710884262559E-3</v>
          </cell>
          <cell r="K23">
            <v>1.2319914363770387E-2</v>
          </cell>
          <cell r="L23">
            <v>1.1650501829415759E-2</v>
          </cell>
          <cell r="M23">
            <v>1.5451120390137976E-2</v>
          </cell>
          <cell r="N23">
            <v>1.0103729428122137E-2</v>
          </cell>
          <cell r="O23">
            <v>1.5433747371334355E-2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0.52047528424727296</v>
          </cell>
          <cell r="E24">
            <v>0.5972415293213027</v>
          </cell>
          <cell r="F24">
            <v>0.31417765829607047</v>
          </cell>
          <cell r="G24">
            <v>0.26451945310407932</v>
          </cell>
          <cell r="H24">
            <v>0.24549877329495687</v>
          </cell>
          <cell r="I24">
            <v>0.21552528509565469</v>
          </cell>
          <cell r="J24">
            <v>0.19034831060680912</v>
          </cell>
          <cell r="K24">
            <v>0.15749434393424064</v>
          </cell>
          <cell r="L24">
            <v>0.14774239072649592</v>
          </cell>
          <cell r="M24">
            <v>0.12547365708802605</v>
          </cell>
          <cell r="N24">
            <v>0.11787819522684322</v>
          </cell>
          <cell r="O24">
            <v>7.4124733254309488E-2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1.0409505684945459</v>
          </cell>
          <cell r="E25">
            <v>1.1944830586426052</v>
          </cell>
          <cell r="F25">
            <v>0.62835531659214106</v>
          </cell>
          <cell r="G25">
            <v>0.52903890620815863</v>
          </cell>
          <cell r="H25">
            <v>0.49099754658991385</v>
          </cell>
          <cell r="I25">
            <v>0.43105057019130943</v>
          </cell>
          <cell r="J25">
            <v>0.3806966212136183</v>
          </cell>
          <cell r="K25">
            <v>0.31498868786848122</v>
          </cell>
          <cell r="L25">
            <v>0.2954847814529919</v>
          </cell>
          <cell r="M25">
            <v>0.25094731417605204</v>
          </cell>
          <cell r="N25">
            <v>0.23575639045368649</v>
          </cell>
          <cell r="O25">
            <v>0.14824946650861898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5.1299102813860999E-3</v>
          </cell>
          <cell r="F26">
            <v>6.1400910808817599E-7</v>
          </cell>
          <cell r="G26">
            <v>2.8877576712289098E-6</v>
          </cell>
          <cell r="H26">
            <v>5.7023783710514102E-3</v>
          </cell>
          <cell r="I26">
            <v>8.8935614126957902E-3</v>
          </cell>
          <cell r="J26">
            <v>7.4146202117862497E-6</v>
          </cell>
          <cell r="K26">
            <v>2.0043494980310902E-3</v>
          </cell>
          <cell r="L26">
            <v>6.7841199634819703E-3</v>
          </cell>
          <cell r="M26">
            <v>4.4673748504194299E-5</v>
          </cell>
          <cell r="N26">
            <v>3.13094309936445E-3</v>
          </cell>
          <cell r="O26">
            <v>2.1421321657810501E-3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4.0451685011023759E-2</v>
          </cell>
          <cell r="F27">
            <v>3.8145521577711103E-2</v>
          </cell>
          <cell r="G27">
            <v>3.8056158691078354E-2</v>
          </cell>
          <cell r="H27">
            <v>1.6866946240056163E-2</v>
          </cell>
          <cell r="I27">
            <v>1.4597254783791879E-2</v>
          </cell>
          <cell r="J27">
            <v>1.4592457100815139E-2</v>
          </cell>
          <cell r="K27">
            <v>1.0902396333660528E-2</v>
          </cell>
          <cell r="L27">
            <v>1.0159057253405475E-2</v>
          </cell>
          <cell r="M27">
            <v>8.8287986070932235E-3</v>
          </cell>
          <cell r="N27">
            <v>8.159812192329521E-3</v>
          </cell>
          <cell r="O27">
            <v>5.315132225777894E-3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4.3871587732319872</v>
          </cell>
          <cell r="E28">
            <v>4.3866290537104549</v>
          </cell>
          <cell r="F28">
            <v>4.1994072726489824</v>
          </cell>
          <cell r="G28">
            <v>3.9441061117541758</v>
          </cell>
          <cell r="H28">
            <v>3.6296923367053338</v>
          </cell>
          <cell r="I28">
            <v>3.2549115870432597</v>
          </cell>
          <cell r="J28">
            <v>2.8221133602658028</v>
          </cell>
          <cell r="K28">
            <v>2.4253642277470977</v>
          </cell>
          <cell r="L28">
            <v>2.1630827327697144</v>
          </cell>
          <cell r="M28">
            <v>1.8942368965056822</v>
          </cell>
          <cell r="N28">
            <v>1.8240570883031955</v>
          </cell>
          <cell r="O28">
            <v>1.2742632381599557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6.0932760739333096</v>
          </cell>
          <cell r="E29">
            <v>6.0925403523756358</v>
          </cell>
          <cell r="F29">
            <v>5.83251010090137</v>
          </cell>
          <cell r="G29">
            <v>5.4779251552141295</v>
          </cell>
          <cell r="H29">
            <v>5.0412393565351783</v>
          </cell>
          <cell r="I29">
            <v>4.5207105375600873</v>
          </cell>
          <cell r="J29">
            <v>3.9196018892580637</v>
          </cell>
          <cell r="K29">
            <v>3.3685614274265223</v>
          </cell>
          <cell r="L29">
            <v>3.0042815732912715</v>
          </cell>
          <cell r="M29">
            <v>2.6308845784801127</v>
          </cell>
          <cell r="N29">
            <v>2.5334126226433256</v>
          </cell>
          <cell r="O29">
            <v>1.7698100529999383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2.77076595892088E-6</v>
          </cell>
          <cell r="F30">
            <v>1.4124544762646801E-6</v>
          </cell>
          <cell r="G30">
            <v>1.4430191883250201E-5</v>
          </cell>
          <cell r="H30">
            <v>0.20191209797398699</v>
          </cell>
          <cell r="I30">
            <v>6.1090879255314798E-2</v>
          </cell>
          <cell r="J30">
            <v>1.8745006368955899E-6</v>
          </cell>
          <cell r="K30">
            <v>0.13511499328395901</v>
          </cell>
          <cell r="L30">
            <v>3.0338830098242099E-2</v>
          </cell>
          <cell r="M30">
            <v>5.4352336888642102E-6</v>
          </cell>
          <cell r="N30">
            <v>0.10306171312493199</v>
          </cell>
          <cell r="O30">
            <v>2.0314685727224001E-4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0.35443063548807768</v>
          </cell>
          <cell r="F31">
            <v>0.35442689220279944</v>
          </cell>
          <cell r="G31">
            <v>0.35443698610277014</v>
          </cell>
          <cell r="H31">
            <v>0.29384077383541907</v>
          </cell>
          <cell r="I31">
            <v>0.26301397498587314</v>
          </cell>
          <cell r="J31">
            <v>0.24618251989101969</v>
          </cell>
          <cell r="K31">
            <v>0.19620579392631954</v>
          </cell>
          <cell r="L31">
            <v>0.17484101078359812</v>
          </cell>
          <cell r="M31">
            <v>0.16545172526699503</v>
          </cell>
          <cell r="N31">
            <v>0.14771692876461906</v>
          </cell>
          <cell r="O31">
            <v>0.10326834367679613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3.4107148257835761E-3</v>
          </cell>
          <cell r="J32">
            <v>3.2260925059843762E-3</v>
          </cell>
          <cell r="K32">
            <v>8.0979595984448927E-3</v>
          </cell>
          <cell r="L32">
            <v>7.9361530861041113E-3</v>
          </cell>
          <cell r="M32">
            <v>6.5300797460123003E-2</v>
          </cell>
          <cell r="N32">
            <v>0.12645529253712812</v>
          </cell>
          <cell r="O32">
            <v>0.14278402635004084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3.4451664906904851E-3</v>
          </cell>
          <cell r="J33">
            <v>3.2586792989741167E-3</v>
          </cell>
          <cell r="K33">
            <v>8.1797571701463616E-3</v>
          </cell>
          <cell r="L33">
            <v>8.0163162485900087E-3</v>
          </cell>
          <cell r="M33">
            <v>6.5960401474871741E-2</v>
          </cell>
          <cell r="N33">
            <v>0.12773261872437197</v>
          </cell>
          <cell r="O33">
            <v>0.14422628924246553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2.8726981635698298E-6</v>
          </cell>
          <cell r="H34">
            <v>7.0497195635729199E-6</v>
          </cell>
          <cell r="I34">
            <v>1.7869386010588E-3</v>
          </cell>
          <cell r="J34">
            <v>1.4170312458948101E-4</v>
          </cell>
          <cell r="K34">
            <v>1.52038593392047E-3</v>
          </cell>
          <cell r="L34">
            <v>3.37463330329291E-5</v>
          </cell>
          <cell r="M34">
            <v>6.4717918125475902E-3</v>
          </cell>
          <cell r="N34">
            <v>5.9808965998166099E-3</v>
          </cell>
          <cell r="O34">
            <v>3.9542566958740803E-3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2.8726981635698298E-6</v>
          </cell>
          <cell r="H35">
            <v>9.9224177271427603E-6</v>
          </cell>
          <cell r="I35">
            <v>1.7968610187859399E-3</v>
          </cell>
          <cell r="J35">
            <v>1.9385641433754201E-3</v>
          </cell>
          <cell r="K35">
            <v>3.4589500772958998E-3</v>
          </cell>
          <cell r="L35">
            <v>3.4926964103288299E-3</v>
          </cell>
          <cell r="M35">
            <v>9.9644882228764192E-3</v>
          </cell>
          <cell r="N35">
            <v>1.5944474138047001E-2</v>
          </cell>
          <cell r="O35">
            <v>1.9896768820403501E-2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6.1735486024120059</v>
          </cell>
          <cell r="E36">
            <v>6.7586686788492214</v>
          </cell>
          <cell r="F36">
            <v>6.5873827651839214</v>
          </cell>
          <cell r="G36">
            <v>5.6696848172393199</v>
          </cell>
          <cell r="H36">
            <v>3.6749150048471209</v>
          </cell>
          <cell r="I36">
            <v>2.3078522852779133</v>
          </cell>
          <cell r="J36">
            <v>1.4397667102876885</v>
          </cell>
          <cell r="K36">
            <v>0.45935026898757553</v>
          </cell>
          <cell r="L36">
            <v>0.44820918068102988</v>
          </cell>
          <cell r="M36">
            <v>0.43774288328715577</v>
          </cell>
          <cell r="N36">
            <v>0.42836881793463244</v>
          </cell>
          <cell r="O36">
            <v>0.40997319282287076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8.5743730589055609</v>
          </cell>
          <cell r="E37">
            <v>9.3870398317350379</v>
          </cell>
          <cell r="F37">
            <v>9.1491427294221221</v>
          </cell>
          <cell r="G37">
            <v>7.8745622461657199</v>
          </cell>
          <cell r="H37">
            <v>5.1040486178432252</v>
          </cell>
          <cell r="I37">
            <v>3.2053503962193224</v>
          </cell>
          <cell r="J37">
            <v>1.9996759865106783</v>
          </cell>
          <cell r="K37">
            <v>0.63798648470496622</v>
          </cell>
          <cell r="L37">
            <v>0.62251275094587544</v>
          </cell>
          <cell r="M37">
            <v>0.60797622678771601</v>
          </cell>
          <cell r="N37">
            <v>0.59495669157587772</v>
          </cell>
          <cell r="O37">
            <v>0.56940721225398672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5.9704255046454703E-5</v>
          </cell>
          <cell r="E38">
            <v>4.40482970890098E-2</v>
          </cell>
          <cell r="F38">
            <v>7.5708182225397504E-6</v>
          </cell>
          <cell r="G38">
            <v>3.1876426330260697E-5</v>
          </cell>
          <cell r="H38">
            <v>0.14184262209961199</v>
          </cell>
          <cell r="I38">
            <v>3.6928479143654297E-2</v>
          </cell>
          <cell r="J38">
            <v>5.6330162206092099E-6</v>
          </cell>
          <cell r="K38">
            <v>1.21689665409338E-4</v>
          </cell>
          <cell r="L38">
            <v>2.9283540828415701E-2</v>
          </cell>
          <cell r="M38">
            <v>5.0776285539082203E-3</v>
          </cell>
          <cell r="N38">
            <v>8.6236654332634208E-3</v>
          </cell>
          <cell r="O38">
            <v>1.9195030869824398E-2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0.47847998207215847</v>
          </cell>
          <cell r="E39">
            <v>0.52252781813924332</v>
          </cell>
          <cell r="F39">
            <v>0.52187323309076084</v>
          </cell>
          <cell r="G39">
            <v>0.52185466188106588</v>
          </cell>
          <cell r="H39">
            <v>0.28833825631424564</v>
          </cell>
          <cell r="I39">
            <v>0.17879323374085812</v>
          </cell>
          <cell r="J39">
            <v>0.12107556085621052</v>
          </cell>
          <cell r="K39">
            <v>3.704333507167238E-2</v>
          </cell>
          <cell r="L39">
            <v>3.5076312707448001E-2</v>
          </cell>
          <cell r="M39">
            <v>3.4472873664705979E-2</v>
          </cell>
          <cell r="N39">
            <v>3.3708579862812789E-2</v>
          </cell>
          <cell r="O39">
            <v>3.2885207333541097E-2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5.1850755381137486</v>
          </cell>
          <cell r="E40">
            <v>5.5675698495009538</v>
          </cell>
          <cell r="F40">
            <v>5.6974684837245144</v>
          </cell>
          <cell r="G40">
            <v>8.6443649241181024</v>
          </cell>
          <cell r="H40">
            <v>8.5800696594049732</v>
          </cell>
          <cell r="I40">
            <v>7.7119717176899076</v>
          </cell>
          <cell r="J40">
            <v>9.0118026015172514</v>
          </cell>
          <cell r="K40">
            <v>9.1981246894565007</v>
          </cell>
          <cell r="L40">
            <v>9.1844578860005708</v>
          </cell>
          <cell r="M40">
            <v>9.0541686767925977</v>
          </cell>
          <cell r="N40">
            <v>9.3431081467438659</v>
          </cell>
          <cell r="O40">
            <v>9.4048730384170298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5.1850755381137486</v>
          </cell>
          <cell r="E41">
            <v>5.5675698495009538</v>
          </cell>
          <cell r="F41">
            <v>5.6974684837245144</v>
          </cell>
          <cell r="G41">
            <v>8.6443649241181024</v>
          </cell>
          <cell r="H41">
            <v>8.5800696594049732</v>
          </cell>
          <cell r="I41">
            <v>7.7119717176899076</v>
          </cell>
          <cell r="J41">
            <v>9.0118026015172514</v>
          </cell>
          <cell r="K41">
            <v>9.1981246894565007</v>
          </cell>
          <cell r="L41">
            <v>9.1844578860005708</v>
          </cell>
          <cell r="M41">
            <v>9.0541686767925977</v>
          </cell>
          <cell r="N41">
            <v>9.3431081467438659</v>
          </cell>
          <cell r="O41">
            <v>9.4048730384170298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5.6086627090294794</v>
          </cell>
          <cell r="E42">
            <v>6.0095327368597893</v>
          </cell>
          <cell r="F42">
            <v>6.1300903093577643</v>
          </cell>
          <cell r="G42">
            <v>9.2514766962973152</v>
          </cell>
          <cell r="H42">
            <v>9.134273182510114</v>
          </cell>
          <cell r="I42">
            <v>8.1670626638011363</v>
          </cell>
          <cell r="J42">
            <v>9.5147660764428661</v>
          </cell>
          <cell r="K42">
            <v>9.6822365152173777</v>
          </cell>
          <cell r="L42">
            <v>9.667850406316381</v>
          </cell>
          <cell r="M42">
            <v>9.5307038703079989</v>
          </cell>
          <cell r="N42">
            <v>9.8348506807830134</v>
          </cell>
          <cell r="O42">
            <v>9.8998663562284595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9.7479480839689298E-2</v>
          </cell>
          <cell r="F43">
            <v>0.139826131115455</v>
          </cell>
          <cell r="G43">
            <v>0.23501894779853699</v>
          </cell>
          <cell r="H43">
            <v>0.21772306038076999</v>
          </cell>
          <cell r="I43">
            <v>0.228521316167381</v>
          </cell>
          <cell r="J43">
            <v>0.231511633022808</v>
          </cell>
          <cell r="K43">
            <v>0.26764764927671297</v>
          </cell>
          <cell r="L43">
            <v>0.23220210883376</v>
          </cell>
          <cell r="M43">
            <v>0.24931919943564401</v>
          </cell>
          <cell r="N43">
            <v>0.28393545649452501</v>
          </cell>
          <cell r="O43">
            <v>0.23719942381774101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0.33964042923421328</v>
          </cell>
          <cell r="F44">
            <v>0.35457962272700605</v>
          </cell>
          <cell r="G44">
            <v>0.50957147034900796</v>
          </cell>
          <cell r="H44">
            <v>0.51395750478899305</v>
          </cell>
          <cell r="I44">
            <v>0.44041964818875601</v>
          </cell>
          <cell r="J44">
            <v>0.50712319173444009</v>
          </cell>
          <cell r="K44">
            <v>0.51884850531517901</v>
          </cell>
          <cell r="L44">
            <v>0.51617553168510399</v>
          </cell>
          <cell r="M44">
            <v>0.51173874482092496</v>
          </cell>
          <cell r="N44">
            <v>0.52804267531012805</v>
          </cell>
          <cell r="O44">
            <v>0.53458031140290507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6.711650655231552E-4</v>
          </cell>
          <cell r="G45">
            <v>9.1476218597585251E-4</v>
          </cell>
          <cell r="H45">
            <v>4.4477622975939587E-2</v>
          </cell>
          <cell r="I45">
            <v>0.11756981860703365</v>
          </cell>
          <cell r="J45">
            <v>0.15160485152587042</v>
          </cell>
          <cell r="K45">
            <v>0.26946526259770248</v>
          </cell>
          <cell r="L45">
            <v>0.28795891814180474</v>
          </cell>
          <cell r="M45">
            <v>0.31129272421296622</v>
          </cell>
          <cell r="N45">
            <v>0.48826885558304356</v>
          </cell>
          <cell r="O45">
            <v>0.34373495983171626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6.6986146796447338E-4</v>
          </cell>
          <cell r="G46">
            <v>9.0954797352746776E-4</v>
          </cell>
          <cell r="H46">
            <v>4.4481728533007449E-2</v>
          </cell>
          <cell r="I46">
            <v>0.11757947036795487</v>
          </cell>
          <cell r="J46">
            <v>0.15161985622277446</v>
          </cell>
          <cell r="K46">
            <v>0.26948921703432677</v>
          </cell>
          <cell r="L46">
            <v>0.28798222503131082</v>
          </cell>
          <cell r="M46">
            <v>0.31132179848814573</v>
          </cell>
          <cell r="N46">
            <v>0.48830136478428399</v>
          </cell>
          <cell r="O46">
            <v>0.343782567267019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4.5354851804849698E-5</v>
          </cell>
          <cell r="E47">
            <v>3.1055413440326598E-5</v>
          </cell>
          <cell r="F47">
            <v>1.95647652282142E-4</v>
          </cell>
          <cell r="G47">
            <v>8.8557006863508405E-5</v>
          </cell>
          <cell r="H47">
            <v>8.0839091442912493E-3</v>
          </cell>
          <cell r="I47">
            <v>1.33718895295248E-2</v>
          </cell>
          <cell r="J47">
            <v>8.0728904517375893E-3</v>
          </cell>
          <cell r="K47">
            <v>2.7407087295419599E-2</v>
          </cell>
          <cell r="L47">
            <v>1.5825219355620399E-2</v>
          </cell>
          <cell r="M47">
            <v>1.1538479140948301E-2</v>
          </cell>
          <cell r="N47">
            <v>4.4857672821455898E-2</v>
          </cell>
          <cell r="O47">
            <v>1.5848722851914101E-2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4.5359191644910205E-5</v>
          </cell>
          <cell r="E48">
            <v>1.0295252517543966E-6</v>
          </cell>
          <cell r="F48">
            <v>1.8860636803508051E-4</v>
          </cell>
          <cell r="G48">
            <v>1.972488400526395E-4</v>
          </cell>
          <cell r="H48">
            <v>8.2237791611066442E-3</v>
          </cell>
          <cell r="I48">
            <v>2.1427978049830265E-2</v>
          </cell>
          <cell r="J48">
            <v>2.9279856130289019E-2</v>
          </cell>
          <cell r="K48">
            <v>4.8307013622732174E-2</v>
          </cell>
          <cell r="L48">
            <v>5.1468794032979048E-2</v>
          </cell>
          <cell r="M48">
            <v>5.3699430591776821E-2</v>
          </cell>
          <cell r="N48">
            <v>7.0789580586575335E-2</v>
          </cell>
          <cell r="O48">
            <v>7.1235861230868988E-2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5.4457428874608728E-2</v>
          </cell>
          <cell r="F49">
            <v>7.2340464302425023E-2</v>
          </cell>
          <cell r="G49">
            <v>0.11201375699083264</v>
          </cell>
          <cell r="H49">
            <v>0.17395464003425046</v>
          </cell>
          <cell r="I49">
            <v>0.24327142717430775</v>
          </cell>
          <cell r="J49">
            <v>0.32843715465336948</v>
          </cell>
          <cell r="K49">
            <v>0.42415295255436297</v>
          </cell>
          <cell r="L49">
            <v>0.44585655558771564</v>
          </cell>
          <cell r="M49">
            <v>0.46865102621251553</v>
          </cell>
          <cell r="N49">
            <v>0.49261178300773106</v>
          </cell>
          <cell r="O49">
            <v>0.51783444075064156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2.0648041927388112</v>
          </cell>
          <cell r="E50">
            <v>3.8269964479575278</v>
          </cell>
          <cell r="F50">
            <v>4.2200489639914256</v>
          </cell>
          <cell r="G50">
            <v>3.7988892759221802</v>
          </cell>
          <cell r="H50">
            <v>3.1251905839802401</v>
          </cell>
          <cell r="I50">
            <v>3.9468443688440193</v>
          </cell>
          <cell r="J50">
            <v>3.8419466208968513</v>
          </cell>
          <cell r="K50">
            <v>3.7095271054989478</v>
          </cell>
          <cell r="L50">
            <v>3.5395935658350277</v>
          </cell>
          <cell r="M50">
            <v>3.1446669272383674</v>
          </cell>
          <cell r="N50">
            <v>3.2514510206232905</v>
          </cell>
          <cell r="O50">
            <v>2.5935893193591983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1.8825198191540753</v>
          </cell>
          <cell r="E51">
            <v>3.5391892655020238</v>
          </cell>
          <cell r="F51">
            <v>3.5390426907801853</v>
          </cell>
          <cell r="G51">
            <v>2.6693158930750771</v>
          </cell>
          <cell r="H51">
            <v>3.3079404763128788</v>
          </cell>
          <cell r="I51">
            <v>3.1418433123591414</v>
          </cell>
          <cell r="J51">
            <v>2.3761951879056715</v>
          </cell>
          <cell r="K51">
            <v>2.7769154350973726</v>
          </cell>
          <cell r="L51">
            <v>2.5907934713739946</v>
          </cell>
          <cell r="M51">
            <v>2.3892487926672707</v>
          </cell>
          <cell r="N51">
            <v>2.3501025870365782</v>
          </cell>
          <cell r="O51">
            <v>1.9598388421091506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4.3926913180604963</v>
          </cell>
          <cell r="E52">
            <v>1.8345227900363705</v>
          </cell>
          <cell r="F52">
            <v>1.8345237111906809</v>
          </cell>
          <cell r="G52">
            <v>1.834523641311165</v>
          </cell>
          <cell r="H52">
            <v>1.8345250557108508</v>
          </cell>
          <cell r="I52">
            <v>1.8345279847770748</v>
          </cell>
          <cell r="J52">
            <v>1.8345322151967307</v>
          </cell>
          <cell r="K52">
            <v>1.8345385634594749</v>
          </cell>
          <cell r="L52">
            <v>1.8345471360873609</v>
          </cell>
          <cell r="M52">
            <v>1.8345611959645105</v>
          </cell>
          <cell r="N52">
            <v>1.8345836524429802</v>
          </cell>
          <cell r="O52">
            <v>1.8346502123586694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0.35008606794602015</v>
          </cell>
          <cell r="F53">
            <v>0.38255260714169559</v>
          </cell>
          <cell r="G53">
            <v>0.44348239878733953</v>
          </cell>
          <cell r="H53">
            <v>0.51411957508540029</v>
          </cell>
          <cell r="I53">
            <v>0.59600881688950247</v>
          </cell>
          <cell r="J53">
            <v>0.69094432320088106</v>
          </cell>
          <cell r="K53">
            <v>0.80100434614975879</v>
          </cell>
          <cell r="L53">
            <v>0.92859757548251487</v>
          </cell>
          <cell r="M53">
            <v>1.0765245395650378</v>
          </cell>
          <cell r="N53">
            <v>1.2480101195014577</v>
          </cell>
          <cell r="O53">
            <v>1.4468490521119939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9.2187449945236857</v>
          </cell>
          <cell r="E54">
            <v>10.617290891664576</v>
          </cell>
          <cell r="F54">
            <v>11.082569644739962</v>
          </cell>
          <cell r="G54">
            <v>9.7337500841416791</v>
          </cell>
          <cell r="H54">
            <v>9.8047161354228596</v>
          </cell>
          <cell r="I54">
            <v>10.648814981288215</v>
          </cell>
          <cell r="J54">
            <v>9.8595783162538559</v>
          </cell>
          <cell r="K54">
            <v>10.337091937156613</v>
          </cell>
          <cell r="L54">
            <v>10.113211380963362</v>
          </cell>
          <cell r="M54">
            <v>9.6522008493001952</v>
          </cell>
          <cell r="N54">
            <v>9.9371074613415846</v>
          </cell>
          <cell r="O54">
            <v>9.0448371584664979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0.62767774434743895</v>
          </cell>
          <cell r="E55">
            <v>3.3245679745637503E-2</v>
          </cell>
          <cell r="F55">
            <v>2.6603087344767001E-3</v>
          </cell>
          <cell r="G55">
            <v>6.4474073284671203E-3</v>
          </cell>
          <cell r="H55">
            <v>1.14932214641092E-2</v>
          </cell>
          <cell r="I55">
            <v>1.1979736129075399E-2</v>
          </cell>
          <cell r="J55">
            <v>1.3675123229071801E-2</v>
          </cell>
          <cell r="K55">
            <v>1.49314034318572E-2</v>
          </cell>
          <cell r="L55">
            <v>1.1701709636603099E-2</v>
          </cell>
          <cell r="M55">
            <v>1.51334117887736E-2</v>
          </cell>
          <cell r="N55">
            <v>1.1085245433791399E-2</v>
          </cell>
          <cell r="O55">
            <v>1.7049340446559501E-2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0.62767774434743895</v>
          </cell>
          <cell r="E56">
            <v>0.66092342409307703</v>
          </cell>
          <cell r="F56">
            <v>0.66358373282755301</v>
          </cell>
          <cell r="G56">
            <v>0.67003114015602006</v>
          </cell>
          <cell r="H56">
            <v>0.68152436162012997</v>
          </cell>
          <cell r="I56">
            <v>0.69350409774920496</v>
          </cell>
          <cell r="J56">
            <v>0.70717922097827701</v>
          </cell>
          <cell r="K56">
            <v>0.72211062441013396</v>
          </cell>
          <cell r="L56">
            <v>0.73381233404673696</v>
          </cell>
          <cell r="M56">
            <v>0.74894574583551099</v>
          </cell>
          <cell r="N56">
            <v>0.76003099126930196</v>
          </cell>
          <cell r="O56">
            <v>0.77708033171586199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1.4534835736425195E-2</v>
          </cell>
          <cell r="E57">
            <v>1.32956684719983E-2</v>
          </cell>
          <cell r="F57">
            <v>5.5572383750775126E-2</v>
          </cell>
          <cell r="G57">
            <v>0.12623055436764508</v>
          </cell>
          <cell r="H57">
            <v>0.14213223848238729</v>
          </cell>
          <cell r="I57">
            <v>0.18397815338861673</v>
          </cell>
          <cell r="J57">
            <v>0.15269661845436688</v>
          </cell>
          <cell r="K57">
            <v>0.16894367552606723</v>
          </cell>
          <cell r="L57">
            <v>0.16148899140686312</v>
          </cell>
          <cell r="M57">
            <v>0.16524969819190174</v>
          </cell>
          <cell r="N57">
            <v>0.18448918415081689</v>
          </cell>
          <cell r="O57">
            <v>0.27313537820439754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1.471249673525957E-2</v>
          </cell>
          <cell r="E58">
            <v>1.3334024259411275E-2</v>
          </cell>
          <cell r="F58">
            <v>5.5309666422219246E-2</v>
          </cell>
          <cell r="G58">
            <v>0.12512395016259087</v>
          </cell>
          <cell r="H58">
            <v>0.13802075582169088</v>
          </cell>
          <cell r="I58">
            <v>0.18109573758924269</v>
          </cell>
          <cell r="J58">
            <v>0.14873568922114994</v>
          </cell>
          <cell r="K58">
            <v>0.16307832089535734</v>
          </cell>
          <cell r="L58">
            <v>0.15681906360408293</v>
          </cell>
          <cell r="M58">
            <v>0.15907009485301102</v>
          </cell>
          <cell r="N58">
            <v>0.18164705087702437</v>
          </cell>
          <cell r="O58">
            <v>0.26465314683397184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2.9247332471684772E-2</v>
          </cell>
          <cell r="E59">
            <v>2.6629692731409579E-2</v>
          </cell>
          <cell r="F59">
            <v>0.11087678419255238</v>
          </cell>
          <cell r="G59">
            <v>0.25135450453023606</v>
          </cell>
          <cell r="H59">
            <v>0.28015299430407808</v>
          </cell>
          <cell r="I59">
            <v>0.36507389097785908</v>
          </cell>
          <cell r="J59">
            <v>0.30143230767551671</v>
          </cell>
          <cell r="K59">
            <v>0.33202199642142477</v>
          </cell>
          <cell r="L59">
            <v>0.31830805501094589</v>
          </cell>
          <cell r="M59">
            <v>0.32431979304491265</v>
          </cell>
          <cell r="N59">
            <v>0.36613623502784126</v>
          </cell>
          <cell r="O59">
            <v>0.53778852503836927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73.238409679994533</v>
          </cell>
          <cell r="E60">
            <v>78.573948228896825</v>
          </cell>
          <cell r="F60">
            <v>77.915523226902152</v>
          </cell>
          <cell r="G60">
            <v>76.655112373631667</v>
          </cell>
          <cell r="H60">
            <v>74.023982289347273</v>
          </cell>
          <cell r="I60">
            <v>71.30018846367598</v>
          </cell>
          <cell r="J60">
            <v>68.111560489630406</v>
          </cell>
          <cell r="K60">
            <v>64.952932271343315</v>
          </cell>
          <cell r="L60">
            <v>63.559440056704496</v>
          </cell>
          <cell r="M60">
            <v>62.23794305497141</v>
          </cell>
          <cell r="N60">
            <v>61.039428366210814</v>
          </cell>
          <cell r="O60">
            <v>58.656054213230945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6.9645084676328715</v>
          </cell>
          <cell r="F61">
            <v>6.9627813453605141</v>
          </cell>
          <cell r="G61">
            <v>6.9631775242914831</v>
          </cell>
          <cell r="H61">
            <v>6.9631964197078862</v>
          </cell>
          <cell r="I61">
            <v>6.9633535290758148</v>
          </cell>
          <cell r="J61">
            <v>6.9634173028699085</v>
          </cell>
          <cell r="K61">
            <v>6.9631137036502526</v>
          </cell>
          <cell r="L61">
            <v>6.9625113624093569</v>
          </cell>
          <cell r="M61">
            <v>6.9627575872501817</v>
          </cell>
          <cell r="N61">
            <v>6.9625620070385255</v>
          </cell>
          <cell r="O61">
            <v>6.9651321749328501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6.1735486024120059</v>
          </cell>
          <cell r="E62">
            <v>6.7586686788492214</v>
          </cell>
          <cell r="F62">
            <v>6.5873827651839214</v>
          </cell>
          <cell r="G62">
            <v>5.6696848172393199</v>
          </cell>
          <cell r="H62">
            <v>3.6749150048471209</v>
          </cell>
          <cell r="I62">
            <v>2.3078522852779133</v>
          </cell>
          <cell r="J62">
            <v>1.4397667102876885</v>
          </cell>
          <cell r="K62">
            <v>0.45935026898757553</v>
          </cell>
          <cell r="L62">
            <v>0.44820918068102988</v>
          </cell>
          <cell r="M62">
            <v>0.43774288328715577</v>
          </cell>
          <cell r="N62">
            <v>0.42836881793463244</v>
          </cell>
          <cell r="O62">
            <v>0.40997319282287076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2.1123054685021504E-3</v>
          </cell>
          <cell r="H63">
            <v>4.9015956323697242E-3</v>
          </cell>
          <cell r="I63">
            <v>7.0869533695306309E-3</v>
          </cell>
          <cell r="J63">
            <v>5.3819063893014484E-3</v>
          </cell>
          <cell r="K63">
            <v>2.0452340368931298E-2</v>
          </cell>
          <cell r="L63">
            <v>1.7425097057455506E-2</v>
          </cell>
          <cell r="M63">
            <v>6.3266638006478429E-2</v>
          </cell>
          <cell r="N63">
            <v>0.12291977019055135</v>
          </cell>
          <cell r="O63">
            <v>0.10687540077879502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5.5539104108372017</v>
          </cell>
          <cell r="E64">
            <v>6.0159401975557962</v>
          </cell>
          <cell r="F64">
            <v>6.0159448863654328</v>
          </cell>
          <cell r="G64">
            <v>6.0159464846856023</v>
          </cell>
          <cell r="H64">
            <v>6.0159511717896299</v>
          </cell>
          <cell r="I64">
            <v>6.0159614163647044</v>
          </cell>
          <cell r="J64">
            <v>6.0160145418246627</v>
          </cell>
          <cell r="K64">
            <v>6.4419310787353483</v>
          </cell>
          <cell r="L64">
            <v>6.4434707378832066</v>
          </cell>
          <cell r="M64">
            <v>6.4435518294878511</v>
          </cell>
          <cell r="N64">
            <v>6.4441496776289267</v>
          </cell>
          <cell r="O64">
            <v>6.9021006454995488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2.3940433403993793</v>
          </cell>
          <cell r="E65">
            <v>0.30709450779116448</v>
          </cell>
          <cell r="F65">
            <v>2.2247297593093487</v>
          </cell>
          <cell r="G65">
            <v>1.9289556185914138</v>
          </cell>
          <cell r="H65">
            <v>1.6201821672586061</v>
          </cell>
          <cell r="I65">
            <v>1.3306553239178109</v>
          </cell>
          <cell r="J65">
            <v>1.050058269113608</v>
          </cell>
          <cell r="K65">
            <v>0.79463598559374338</v>
          </cell>
          <cell r="L65">
            <v>0.77840709863855617</v>
          </cell>
          <cell r="M65">
            <v>0.75567116855989469</v>
          </cell>
          <cell r="N65">
            <v>0.74333111629243098</v>
          </cell>
          <cell r="O65">
            <v>0.704850403277685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1.2230737665650826</v>
          </cell>
          <cell r="E66">
            <v>1.340770809669338</v>
          </cell>
          <cell r="F66">
            <v>1.4140885004333072</v>
          </cell>
          <cell r="G66">
            <v>1.4122806586352756</v>
          </cell>
          <cell r="H66">
            <v>1.5484132138664495</v>
          </cell>
          <cell r="I66">
            <v>1.6673025883602353</v>
          </cell>
          <cell r="J66">
            <v>1.7574770008483036</v>
          </cell>
          <cell r="K66">
            <v>1.8310834302704215</v>
          </cell>
          <cell r="L66">
            <v>1.8344636020874641</v>
          </cell>
          <cell r="M66">
            <v>1.8231533510478219</v>
          </cell>
          <cell r="N66">
            <v>2.9724657552449174</v>
          </cell>
          <cell r="O66">
            <v>3.0429338541354487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4.2612158100053179</v>
          </cell>
          <cell r="E67">
            <v>4.6176563123946375</v>
          </cell>
          <cell r="F67">
            <v>4.8166927139486315</v>
          </cell>
          <cell r="G67">
            <v>5.1868859652443913</v>
          </cell>
          <cell r="H67">
            <v>5.5611693505628397</v>
          </cell>
          <cell r="I67">
            <v>5.944900960740414</v>
          </cell>
          <cell r="J67">
            <v>6.3949051304415496</v>
          </cell>
          <cell r="K67">
            <v>6.8916064416368359</v>
          </cell>
          <cell r="L67">
            <v>7.4591777114189481</v>
          </cell>
          <cell r="M67">
            <v>7.7817210396597529</v>
          </cell>
          <cell r="N67">
            <v>8.4299184894453578</v>
          </cell>
          <cell r="O67">
            <v>9.0522760809912235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1.8770748377747275</v>
          </cell>
          <cell r="E68">
            <v>2.1600841146390786</v>
          </cell>
          <cell r="F68">
            <v>2.0884271299348813</v>
          </cell>
          <cell r="G68">
            <v>2.2800831885759951</v>
          </cell>
          <cell r="H68">
            <v>2.4142306691733286</v>
          </cell>
          <cell r="I68">
            <v>2.7396858434497751</v>
          </cell>
          <cell r="J68">
            <v>2.6027406694746493</v>
          </cell>
          <cell r="K68">
            <v>2.6586634917044885</v>
          </cell>
          <cell r="L68">
            <v>2.5947789788961799</v>
          </cell>
          <cell r="M68">
            <v>2.5342183629675441</v>
          </cell>
          <cell r="N68">
            <v>2.4792694029866844</v>
          </cell>
          <cell r="O68">
            <v>2.3699266450073702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0.68566422134622584</v>
          </cell>
          <cell r="E69">
            <v>0.74270193390033024</v>
          </cell>
          <cell r="F69">
            <v>0.64633616729739829</v>
          </cell>
          <cell r="G69">
            <v>2.4766456984466076</v>
          </cell>
          <cell r="H69">
            <v>5.2891759544498873</v>
          </cell>
          <cell r="I69">
            <v>5.5986496066751821</v>
          </cell>
          <cell r="J69">
            <v>5.6515212309136347</v>
          </cell>
          <cell r="K69">
            <v>4.4310373270204773</v>
          </cell>
          <cell r="L69">
            <v>4.3851318374964485</v>
          </cell>
          <cell r="M69">
            <v>4.4408791531136815</v>
          </cell>
          <cell r="N69">
            <v>4.7788952755887228</v>
          </cell>
          <cell r="O69">
            <v>5.0929740086438331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0.62701145580753559</v>
          </cell>
          <cell r="E70">
            <v>0.68734697557144497</v>
          </cell>
          <cell r="F70">
            <v>0.68297293640636936</v>
          </cell>
          <cell r="G70">
            <v>0.68530827857422649</v>
          </cell>
          <cell r="H70">
            <v>0.67871847884013981</v>
          </cell>
          <cell r="I70">
            <v>0.68034716054446698</v>
          </cell>
          <cell r="J70">
            <v>0.68426581363126615</v>
          </cell>
          <cell r="K70">
            <v>0.67920634015718884</v>
          </cell>
          <cell r="L70">
            <v>0.68549143909446519</v>
          </cell>
          <cell r="M70">
            <v>0.68026272192485238</v>
          </cell>
          <cell r="N70">
            <v>0.80238376263150746</v>
          </cell>
          <cell r="O70">
            <v>0.80088056398010388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1.6352888264442526E-2</v>
          </cell>
          <cell r="H71">
            <v>1.2514204004262536E-2</v>
          </cell>
          <cell r="I71">
            <v>1.0500763400790125E-2</v>
          </cell>
          <cell r="J71">
            <v>1.3505186094767259E-2</v>
          </cell>
          <cell r="K71">
            <v>2.3452574884336684E-2</v>
          </cell>
          <cell r="L71">
            <v>2.0566359038905385E-2</v>
          </cell>
          <cell r="M71">
            <v>2.891345830093759E-2</v>
          </cell>
          <cell r="N71">
            <v>2.5982821387472817E-2</v>
          </cell>
          <cell r="O71">
            <v>5.4248558928294201E-2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24.189720625003748</v>
          </cell>
          <cell r="E72">
            <v>25.326920841994106</v>
          </cell>
          <cell r="F72">
            <v>24.170462602114799</v>
          </cell>
          <cell r="G72">
            <v>25.03850424143868</v>
          </cell>
          <cell r="H72">
            <v>25.317778794218704</v>
          </cell>
          <cell r="I72">
            <v>25.467195359819598</v>
          </cell>
          <cell r="J72">
            <v>23.802696983838377</v>
          </cell>
          <cell r="K72">
            <v>22.225270080828373</v>
          </cell>
          <cell r="L72">
            <v>21.710239844402931</v>
          </cell>
          <cell r="M72">
            <v>20.967235311435289</v>
          </cell>
          <cell r="N72">
            <v>20.522694124109531</v>
          </cell>
          <cell r="O72">
            <v>19.567849836360395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5.1266841162997427E-3</v>
          </cell>
          <cell r="G73">
            <v>5.6472058594530007E-3</v>
          </cell>
          <cell r="H73">
            <v>2.7430811858260427E-2</v>
          </cell>
          <cell r="I73">
            <v>4.6775246226012097E-2</v>
          </cell>
          <cell r="J73">
            <v>7.8807586711835395E-2</v>
          </cell>
          <cell r="K73">
            <v>7.228134709161102E-2</v>
          </cell>
          <cell r="L73">
            <v>5.4837899413045642E-2</v>
          </cell>
          <cell r="M73">
            <v>0.2829192877245823</v>
          </cell>
          <cell r="N73">
            <v>0.26964761927103431</v>
          </cell>
          <cell r="O73">
            <v>0.29997129960713548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1.4100758679232692</v>
          </cell>
          <cell r="E74">
            <v>1.5273763517560097</v>
          </cell>
          <cell r="F74">
            <v>1.3792066143244031</v>
          </cell>
          <cell r="G74">
            <v>1.1449720613857617</v>
          </cell>
          <cell r="H74">
            <v>0.92983071865986622</v>
          </cell>
          <cell r="I74">
            <v>0.74313515651124151</v>
          </cell>
          <cell r="J74">
            <v>0.6833444194297712</v>
          </cell>
          <cell r="K74">
            <v>0.62555907541386757</v>
          </cell>
          <cell r="L74">
            <v>0.57235356371946122</v>
          </cell>
          <cell r="M74">
            <v>0.51116672584409184</v>
          </cell>
          <cell r="N74">
            <v>0.45172214106921194</v>
          </cell>
          <cell r="O74">
            <v>0.39238864825087866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2.2410472828962554E-3</v>
          </cell>
          <cell r="H75">
            <v>4.8883141711957706E-3</v>
          </cell>
          <cell r="I75">
            <v>5.0649476774803758E-3</v>
          </cell>
          <cell r="J75">
            <v>5.4254583766206524E-3</v>
          </cell>
          <cell r="K75">
            <v>1.5451532307047546E-2</v>
          </cell>
          <cell r="L75">
            <v>1.4260925747431688E-2</v>
          </cell>
          <cell r="M75">
            <v>3.7957615623010595E-2</v>
          </cell>
          <cell r="N75">
            <v>2.8182151776565932E-2</v>
          </cell>
          <cell r="O75">
            <v>4.7350513972143148E-2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24.84307074192002</v>
          </cell>
          <cell r="E76">
            <v>22.125094587711143</v>
          </cell>
          <cell r="F76">
            <v>20.921570927859381</v>
          </cell>
          <cell r="G76">
            <v>17.826483480719588</v>
          </cell>
          <cell r="H76">
            <v>13.960808767114786</v>
          </cell>
          <cell r="I76">
            <v>11.771835210736196</v>
          </cell>
          <cell r="J76">
            <v>10.962595845485051</v>
          </cell>
          <cell r="K76">
            <v>10.820336029958433</v>
          </cell>
          <cell r="L76">
            <v>9.5782288757219778</v>
          </cell>
          <cell r="M76">
            <v>8.4868822213912711</v>
          </cell>
          <cell r="N76">
            <v>5.5771039907446314</v>
          </cell>
          <cell r="O76">
            <v>2.8468282853879185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1.129421889042294E-3</v>
          </cell>
          <cell r="E77">
            <v>2.2121610314468324E-3</v>
          </cell>
          <cell r="F77">
            <v>6.677560803579583E-3</v>
          </cell>
          <cell r="G77">
            <v>3.8736970636982903E-3</v>
          </cell>
          <cell r="H77">
            <v>6.1464640684740961E-3</v>
          </cell>
          <cell r="I77">
            <v>6.5201527052431811E-3</v>
          </cell>
          <cell r="J77">
            <v>9.1779366068037542E-3</v>
          </cell>
          <cell r="K77">
            <v>1.9000328366533453E-2</v>
          </cell>
          <cell r="L77">
            <v>1.2070907625587041E-2</v>
          </cell>
          <cell r="M77">
            <v>2.7158699709734758E-2</v>
          </cell>
          <cell r="N77">
            <v>2.8562545638426001E-2</v>
          </cell>
          <cell r="O77">
            <v>4.3712872641082867E-2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1.129421889042294E-3</v>
          </cell>
          <cell r="E78">
            <v>2.2121610314468324E-3</v>
          </cell>
          <cell r="F78">
            <v>8.6153345737220496E-3</v>
          </cell>
          <cell r="G78">
            <v>4.7886323544284702E-3</v>
          </cell>
          <cell r="H78">
            <v>7.4350510747890827E-3</v>
          </cell>
          <cell r="I78">
            <v>7.6663908818844035E-3</v>
          </cell>
          <cell r="J78">
            <v>1.0412209387013779E-2</v>
          </cell>
          <cell r="K78">
            <v>2.1112838222450823E-2</v>
          </cell>
          <cell r="L78">
            <v>1.3407151672882594E-2</v>
          </cell>
          <cell r="M78">
            <v>3.018271571205141E-2</v>
          </cell>
          <cell r="N78">
            <v>3.1741734549429246E-2</v>
          </cell>
          <cell r="O78">
            <v>4.8559276751856867E-2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7.7884134085153102E-3</v>
          </cell>
          <cell r="E79">
            <v>1.8753577263663399E-5</v>
          </cell>
          <cell r="F79">
            <v>1.42034198138629E-3</v>
          </cell>
          <cell r="G79">
            <v>9.9062013202502004E-4</v>
          </cell>
          <cell r="H79">
            <v>1.22928514673547E-3</v>
          </cell>
          <cell r="I79">
            <v>1.40707246506673E-3</v>
          </cell>
          <cell r="J79">
            <v>1.10115053412862E-3</v>
          </cell>
          <cell r="K79">
            <v>1.8632800938191199E-3</v>
          </cell>
          <cell r="L79">
            <v>1.5129728249183101E-3</v>
          </cell>
          <cell r="M79">
            <v>1.1742666363609501E-2</v>
          </cell>
          <cell r="N79">
            <v>1.97492658124918E-3</v>
          </cell>
          <cell r="O79">
            <v>2.10324611850058E-3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7.7884134085153102E-3</v>
          </cell>
          <cell r="E80">
            <v>1.5328525899247977E-4</v>
          </cell>
          <cell r="F80">
            <v>1.6209432982969302E-3</v>
          </cell>
          <cell r="G80">
            <v>2.6828099539395397E-3</v>
          </cell>
          <cell r="H80">
            <v>3.4960708262566499E-3</v>
          </cell>
          <cell r="I80">
            <v>3.4239465268969442E-3</v>
          </cell>
          <cell r="J80">
            <v>3.4656044966924629E-3</v>
          </cell>
          <cell r="K80">
            <v>3.6607877339853928E-3</v>
          </cell>
          <cell r="L80">
            <v>3.5118582752210505E-3</v>
          </cell>
          <cell r="M80">
            <v>1.3970435881336739E-2</v>
          </cell>
          <cell r="N80">
            <v>1.3845175399340071E-2</v>
          </cell>
          <cell r="O80">
            <v>1.44018791266993E-2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4.5078413295404934E-2</v>
          </cell>
          <cell r="F81">
            <v>4.5845109786307167E-2</v>
          </cell>
          <cell r="G81">
            <v>4.7121885187005948E-2</v>
          </cell>
          <cell r="H81">
            <v>8.3117040138454543E-2</v>
          </cell>
          <cell r="I81">
            <v>0.22632684001896625</v>
          </cell>
          <cell r="J81">
            <v>0.26746467045446787</v>
          </cell>
          <cell r="K81">
            <v>0.26775023397781056</v>
          </cell>
          <cell r="L81">
            <v>0.28211699298503773</v>
          </cell>
          <cell r="M81">
            <v>0.27461603799718198</v>
          </cell>
          <cell r="N81">
            <v>0.27528388519946967</v>
          </cell>
          <cell r="O81">
            <v>0.27060366619518922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4.5079355661057183E-2</v>
          </cell>
          <cell r="F82">
            <v>4.5846052151959513E-2</v>
          </cell>
          <cell r="G82">
            <v>4.712397981307076E-2</v>
          </cell>
          <cell r="H82">
            <v>8.3118410837905374E-2</v>
          </cell>
          <cell r="I82">
            <v>0.22632876594658391</v>
          </cell>
          <cell r="J82">
            <v>0.26746563599304662</v>
          </cell>
          <cell r="K82">
            <v>0.26775400344042044</v>
          </cell>
          <cell r="L82">
            <v>0.28211890861357708</v>
          </cell>
          <cell r="M82">
            <v>0.27462345075869293</v>
          </cell>
          <cell r="N82">
            <v>0.27528908972740906</v>
          </cell>
          <cell r="O82">
            <v>0.27061454202173424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1.6966960952384E-3</v>
          </cell>
          <cell r="F83">
            <v>1.4756914514100201E-5</v>
          </cell>
          <cell r="G83">
            <v>6.7306444070263599E-6</v>
          </cell>
          <cell r="H83">
            <v>1.3128612825753E-3</v>
          </cell>
          <cell r="I83">
            <v>5.9622644755796504E-3</v>
          </cell>
          <cell r="J83">
            <v>2.76936369772472E-3</v>
          </cell>
          <cell r="K83">
            <v>7.30967790705586E-5</v>
          </cell>
          <cell r="L83">
            <v>1.8284986775802001E-3</v>
          </cell>
          <cell r="M83">
            <v>5.5747083354266104E-3</v>
          </cell>
          <cell r="N83">
            <v>2.77139307409695E-3</v>
          </cell>
          <cell r="O83">
            <v>9.0294297802016594E-5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1.6966960952384E-3</v>
          </cell>
          <cell r="F84">
            <v>1.7090527080227738E-3</v>
          </cell>
          <cell r="G84">
            <v>1.7123950569738712E-3</v>
          </cell>
          <cell r="H84">
            <v>3.0177001746449529E-3</v>
          </cell>
          <cell r="I84">
            <v>8.3226348411027697E-3</v>
          </cell>
          <cell r="J84">
            <v>1.0042750211322815E-2</v>
          </cell>
          <cell r="K84">
            <v>1.0102481568391587E-2</v>
          </cell>
          <cell r="L84">
            <v>1.0222085019667853E-2</v>
          </cell>
          <cell r="M84">
            <v>1.0224895103106152E-2</v>
          </cell>
          <cell r="N84">
            <v>1.022881164660217E-2</v>
          </cell>
          <cell r="O84">
            <v>1.0238280846359785E-2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1.8959151967905437E-3</v>
          </cell>
          <cell r="E85">
            <v>1.0288262343058395E-3</v>
          </cell>
          <cell r="F85">
            <v>4.2650744515891868E-3</v>
          </cell>
          <cell r="G85">
            <v>9.7139186696053293E-4</v>
          </cell>
          <cell r="H85">
            <v>1.9341248821347484E-4</v>
          </cell>
          <cell r="I85">
            <v>6.9488314106744568E-4</v>
          </cell>
          <cell r="J85">
            <v>1.5832237125173345E-4</v>
          </cell>
          <cell r="K85">
            <v>1.9567551315990595E-3</v>
          </cell>
          <cell r="L85">
            <v>1.9024650761221779E-3</v>
          </cell>
          <cell r="M85">
            <v>3.1047775487234684E-4</v>
          </cell>
          <cell r="N85">
            <v>9.1877376860186998E-4</v>
          </cell>
          <cell r="O85">
            <v>6.3007130050445656E-4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9.475793902793825E-6</v>
          </cell>
          <cell r="G86">
            <v>1.5267926220502356E-5</v>
          </cell>
          <cell r="H86">
            <v>6.2493902649472812E-5</v>
          </cell>
          <cell r="I86">
            <v>8.3488543349420277E-5</v>
          </cell>
          <cell r="J86">
            <v>9.9393692116989956E-5</v>
          </cell>
          <cell r="K86">
            <v>1.6026753435415667E-4</v>
          </cell>
          <cell r="L86">
            <v>1.5195092603154567E-4</v>
          </cell>
          <cell r="M86">
            <v>1.9986675329007001E-4</v>
          </cell>
          <cell r="N86">
            <v>5.3623112069297262E-4</v>
          </cell>
          <cell r="O86">
            <v>8.9306848880726995E-4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3.582158438835658E-2</v>
          </cell>
          <cell r="E87">
            <v>7.5426806532066654E-3</v>
          </cell>
          <cell r="F87">
            <v>2.4942170056006047E-2</v>
          </cell>
          <cell r="G87">
            <v>2.3353584323057352E-2</v>
          </cell>
          <cell r="H87">
            <v>6.7323769999366012E-2</v>
          </cell>
          <cell r="I87">
            <v>6.6727549556735807E-2</v>
          </cell>
          <cell r="J87">
            <v>6.4967731270617363E-2</v>
          </cell>
          <cell r="K87">
            <v>8.4894682883518674E-2</v>
          </cell>
          <cell r="L87">
            <v>7.8175477667430188E-2</v>
          </cell>
          <cell r="M87">
            <v>7.8217067423308986E-2</v>
          </cell>
          <cell r="N87">
            <v>0.36849930933954389</v>
          </cell>
          <cell r="O87">
            <v>0.34863965483389414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3.7717499585147148E-2</v>
          </cell>
          <cell r="E88">
            <v>8.572830852908133E-3</v>
          </cell>
          <cell r="F88">
            <v>2.9216720301498023E-2</v>
          </cell>
          <cell r="G88">
            <v>2.4340498501970478E-2</v>
          </cell>
          <cell r="H88">
            <v>6.7579676390229021E-2</v>
          </cell>
          <cell r="I88">
            <v>6.7505921241152636E-2</v>
          </cell>
          <cell r="J88">
            <v>6.5225447333986039E-2</v>
          </cell>
          <cell r="K88">
            <v>8.7011705549471866E-2</v>
          </cell>
          <cell r="L88">
            <v>8.0229893669583927E-2</v>
          </cell>
          <cell r="M88">
            <v>7.8727411931471314E-2</v>
          </cell>
          <cell r="N88">
            <v>0.36995431422883862</v>
          </cell>
          <cell r="O88">
            <v>0.35016279462320582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3.5600044085156011</v>
          </cell>
          <cell r="E89">
            <v>3.4647169378850089</v>
          </cell>
          <cell r="F89">
            <v>2.8923789585095365</v>
          </cell>
          <cell r="G89">
            <v>4.5892922809946685E-3</v>
          </cell>
          <cell r="H89">
            <v>5.1684943525724574E-3</v>
          </cell>
          <cell r="I89">
            <v>4.8532106601563681E-3</v>
          </cell>
          <cell r="J89">
            <v>6.2323942607443476E-3</v>
          </cell>
          <cell r="K89">
            <v>1.3849461355930575E-2</v>
          </cell>
          <cell r="L89">
            <v>7.8401802531402973E-3</v>
          </cell>
          <cell r="M89">
            <v>1.2576139556641974E-2</v>
          </cell>
          <cell r="N89">
            <v>7.3691748687747952E-3</v>
          </cell>
          <cell r="O89">
            <v>1.3742969496752667E-2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330.012408669396</v>
          </cell>
          <cell r="E90">
            <v>321.17926014194001</v>
          </cell>
          <cell r="F90">
            <v>268.12352945383401</v>
          </cell>
          <cell r="G90">
            <v>0.42542739444820599</v>
          </cell>
          <cell r="H90">
            <v>0.479119426483467</v>
          </cell>
          <cell r="I90">
            <v>0.449892628196496</v>
          </cell>
          <cell r="J90">
            <v>0.57774294797100101</v>
          </cell>
          <cell r="K90">
            <v>1.2838450676947599</v>
          </cell>
          <cell r="L90">
            <v>0.72678470946610496</v>
          </cell>
          <cell r="M90">
            <v>1.1658081369007101</v>
          </cell>
          <cell r="N90">
            <v>0.68312251033542404</v>
          </cell>
          <cell r="O90">
            <v>1.2739732723489701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3.5600044085156011</v>
          </cell>
          <cell r="E91">
            <v>3.4647169378850089</v>
          </cell>
          <cell r="F91">
            <v>2.8923789585095365</v>
          </cell>
          <cell r="G91">
            <v>4.5892922809946685E-3</v>
          </cell>
          <cell r="H91">
            <v>5.1684943525724574E-3</v>
          </cell>
          <cell r="I91">
            <v>4.8532106601563681E-3</v>
          </cell>
          <cell r="J91">
            <v>6.2323942607443476E-3</v>
          </cell>
          <cell r="K91">
            <v>1.3849461355930575E-2</v>
          </cell>
          <cell r="L91">
            <v>7.8401802531402973E-3</v>
          </cell>
          <cell r="M91">
            <v>1.2576139556641974E-2</v>
          </cell>
          <cell r="N91">
            <v>7.3691748687747952E-3</v>
          </cell>
          <cell r="O91">
            <v>1.3742969496752667E-2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0.3900555829424045</v>
          </cell>
          <cell r="E92">
            <v>0.78045769166706203</v>
          </cell>
          <cell r="F92">
            <v>0.78022364761989604</v>
          </cell>
          <cell r="G92">
            <v>0.78024799009992718</v>
          </cell>
          <cell r="H92">
            <v>0.7802529678255703</v>
          </cell>
          <cell r="I92">
            <v>0.78027091243218849</v>
          </cell>
          <cell r="J92">
            <v>0.78022553015484675</v>
          </cell>
          <cell r="K92">
            <v>1.9725396601368002</v>
          </cell>
          <cell r="L92">
            <v>3.3197343754655546</v>
          </cell>
          <cell r="M92">
            <v>3.319291394361366</v>
          </cell>
          <cell r="N92">
            <v>3.3195480779605213</v>
          </cell>
          <cell r="O92">
            <v>3.3192100066491497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0.3900555829424045</v>
          </cell>
          <cell r="E93">
            <v>0.78045769166706203</v>
          </cell>
          <cell r="F93">
            <v>0.78022364761989604</v>
          </cell>
          <cell r="G93">
            <v>0.78024799009992718</v>
          </cell>
          <cell r="H93">
            <v>0.7802529678255703</v>
          </cell>
          <cell r="I93">
            <v>0.78027091243218849</v>
          </cell>
          <cell r="J93">
            <v>0.78022553015484675</v>
          </cell>
          <cell r="K93">
            <v>1.9725396601368002</v>
          </cell>
          <cell r="L93">
            <v>3.3197343754655546</v>
          </cell>
          <cell r="M93">
            <v>3.319291394361366</v>
          </cell>
          <cell r="N93">
            <v>3.3195480779605213</v>
          </cell>
          <cell r="O93">
            <v>3.3192100066491497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2.7552060901882801E-2</v>
          </cell>
          <cell r="E94">
            <v>2.75520241788316E-2</v>
          </cell>
          <cell r="F94">
            <v>2.3413804424678901E-7</v>
          </cell>
          <cell r="G94">
            <v>3.1343261899324199E-7</v>
          </cell>
          <cell r="H94">
            <v>2.59276321346061E-7</v>
          </cell>
          <cell r="I94">
            <v>2.6719084280292401E-7</v>
          </cell>
          <cell r="J94">
            <v>1.1870378162055601E-7</v>
          </cell>
          <cell r="K94">
            <v>0.111309437448764</v>
          </cell>
          <cell r="L94">
            <v>0.123131140903601</v>
          </cell>
          <cell r="M94">
            <v>2.1683658482944399E-7</v>
          </cell>
          <cell r="N94">
            <v>3.4607866342506401E-7</v>
          </cell>
          <cell r="O94">
            <v>1.4892116111070501E-6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2.7552060901882801E-2</v>
          </cell>
          <cell r="E95">
            <v>5.5104085080714398E-2</v>
          </cell>
          <cell r="F95">
            <v>5.51043192187586E-2</v>
          </cell>
          <cell r="G95">
            <v>5.5104632651377598E-2</v>
          </cell>
          <cell r="H95">
            <v>5.5104891927698997E-2</v>
          </cell>
          <cell r="I95">
            <v>5.5105159118541802E-2</v>
          </cell>
          <cell r="J95">
            <v>5.5105277822323398E-2</v>
          </cell>
          <cell r="K95">
            <v>0.13931617522523199</v>
          </cell>
          <cell r="L95">
            <v>0.23444152393600201</v>
          </cell>
          <cell r="M95">
            <v>0.234441440359895</v>
          </cell>
          <cell r="N95">
            <v>0.23444153125704001</v>
          </cell>
          <cell r="O95">
            <v>0.23444274918300601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4.6280376296780252</v>
          </cell>
          <cell r="E96">
            <v>3.7289949618910017</v>
          </cell>
          <cell r="F96">
            <v>4.1844504471504846</v>
          </cell>
          <cell r="G96">
            <v>3.0223219816404239</v>
          </cell>
          <cell r="H96">
            <v>1.843262740176443</v>
          </cell>
          <cell r="I96">
            <v>2.1143851315546054</v>
          </cell>
          <cell r="J96">
            <v>1.6278013059424195</v>
          </cell>
          <cell r="K96">
            <v>1.4566889273667176</v>
          </cell>
          <cell r="L96">
            <v>0.3463441244604783</v>
          </cell>
          <cell r="M96">
            <v>0.32472209262842644</v>
          </cell>
          <cell r="N96">
            <v>0.31807046005529654</v>
          </cell>
          <cell r="O96">
            <v>0.25386631342170246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4.8716185575558173</v>
          </cell>
          <cell r="E97">
            <v>3.9252578546221044</v>
          </cell>
          <cell r="F97">
            <v>4.4046846812110356</v>
          </cell>
          <cell r="G97">
            <v>3.1813915596214977</v>
          </cell>
          <cell r="H97">
            <v>1.9402765686067822</v>
          </cell>
          <cell r="I97">
            <v>2.2256685595311625</v>
          </cell>
          <cell r="J97">
            <v>1.7134750588867578</v>
          </cell>
          <cell r="K97">
            <v>1.5333567656491756</v>
          </cell>
          <cell r="L97">
            <v>0.3645727625899769</v>
          </cell>
          <cell r="M97">
            <v>0.34181272908255422</v>
          </cell>
          <cell r="N97">
            <v>0.33481101058452273</v>
          </cell>
          <cell r="O97">
            <v>0.26722769833863391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6.2340654503896301E-6</v>
          </cell>
          <cell r="E98">
            <v>9.8442492603088393E-6</v>
          </cell>
          <cell r="F98">
            <v>1.49610132624223E-5</v>
          </cell>
          <cell r="G98">
            <v>2.04122575301133E-5</v>
          </cell>
          <cell r="H98">
            <v>5.9185227250777198E-2</v>
          </cell>
          <cell r="I98">
            <v>9.8192019286818893E-2</v>
          </cell>
          <cell r="J98">
            <v>7.9566206678341003E-6</v>
          </cell>
          <cell r="K98">
            <v>1.5409463579510899E-2</v>
          </cell>
          <cell r="L98">
            <v>1.02113321249428E-4</v>
          </cell>
          <cell r="M98">
            <v>1.20827032327505E-2</v>
          </cell>
          <cell r="N98">
            <v>1.1878003672213901E-2</v>
          </cell>
          <cell r="O98">
            <v>2.3717472724478801E-4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0.3268073780137894</v>
          </cell>
          <cell r="E99">
            <v>0.32681362452567159</v>
          </cell>
          <cell r="F99">
            <v>0.32682529316725306</v>
          </cell>
          <cell r="G99">
            <v>0.32683668971318341</v>
          </cell>
          <cell r="H99">
            <v>0.14396540880892866</v>
          </cell>
          <cell r="I99">
            <v>0.15739194033115397</v>
          </cell>
          <cell r="J99">
            <v>0.1573706265072515</v>
          </cell>
          <cell r="K99">
            <v>0.11360173726780329</v>
          </cell>
          <cell r="L99">
            <v>3.0596656406523235E-2</v>
          </cell>
          <cell r="M99">
            <v>2.758366161971687E-2</v>
          </cell>
          <cell r="N99">
            <v>2.6746578049507627E-2</v>
          </cell>
          <cell r="O99">
            <v>2.418708699525568E-2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2.5716309579554642E-3</v>
          </cell>
          <cell r="F100">
            <v>5.9261773704181481E-2</v>
          </cell>
          <cell r="G100">
            <v>0.73993284292459893</v>
          </cell>
          <cell r="H100">
            <v>0.74321918463916314</v>
          </cell>
          <cell r="I100">
            <v>0.74489308291460266</v>
          </cell>
          <cell r="J100">
            <v>0.74630575932302179</v>
          </cell>
          <cell r="K100">
            <v>0.73611145936246314</v>
          </cell>
          <cell r="L100">
            <v>0.73297213891822399</v>
          </cell>
          <cell r="M100">
            <v>0.75084041319840455</v>
          </cell>
          <cell r="N100">
            <v>0.4608120662939944</v>
          </cell>
          <cell r="O100">
            <v>0.16078007486311258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2.5716309579554642E-3</v>
          </cell>
          <cell r="F101">
            <v>5.9261773704181481E-2</v>
          </cell>
          <cell r="G101">
            <v>0.73993284292459893</v>
          </cell>
          <cell r="H101">
            <v>0.74321918463916314</v>
          </cell>
          <cell r="I101">
            <v>0.74489308291460266</v>
          </cell>
          <cell r="J101">
            <v>0.74630575932302179</v>
          </cell>
          <cell r="K101">
            <v>0.73611145936246314</v>
          </cell>
          <cell r="L101">
            <v>0.73297213891822399</v>
          </cell>
          <cell r="M101">
            <v>0.75084041319840455</v>
          </cell>
          <cell r="N101">
            <v>0.4608120662939944</v>
          </cell>
          <cell r="O101">
            <v>0.16078007486311258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2.5976070282378448E-3</v>
          </cell>
          <cell r="F102">
            <v>5.9860377478971161E-2</v>
          </cell>
          <cell r="G102">
            <v>0.74740691204504861</v>
          </cell>
          <cell r="H102">
            <v>0.75072644913046849</v>
          </cell>
          <cell r="I102">
            <v>0.75241725546929616</v>
          </cell>
          <cell r="J102">
            <v>0.75384420133638541</v>
          </cell>
          <cell r="K102">
            <v>0.74354692864895355</v>
          </cell>
          <cell r="L102">
            <v>0.74037589789719527</v>
          </cell>
          <cell r="M102">
            <v>0.75842465979636875</v>
          </cell>
          <cell r="N102">
            <v>0.46546673363029739</v>
          </cell>
          <cell r="O102">
            <v>0.16240411602334609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3.3201565101472901E-4</v>
          </cell>
          <cell r="F103">
            <v>5.4300112754938398E-3</v>
          </cell>
          <cell r="G103">
            <v>5.4674657905041897E-2</v>
          </cell>
          <cell r="H103">
            <v>3.7994260535118403E-2</v>
          </cell>
          <cell r="I103">
            <v>4.2620961545661598E-2</v>
          </cell>
          <cell r="J103">
            <v>3.6597651894598897E-2</v>
          </cell>
          <cell r="K103">
            <v>4.1836236439663499E-2</v>
          </cell>
          <cell r="L103">
            <v>3.7996320551800099E-2</v>
          </cell>
          <cell r="M103">
            <v>3.68723539978809E-2</v>
          </cell>
          <cell r="N103">
            <v>2.4162058585610598E-2</v>
          </cell>
          <cell r="O103">
            <v>9.3772797456215893E-3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3.3201565101472901E-4</v>
          </cell>
          <cell r="F104">
            <v>5.6430874654348285E-3</v>
          </cell>
          <cell r="G104">
            <v>5.795009179702907E-2</v>
          </cell>
          <cell r="H104">
            <v>5.9823533109831704E-2</v>
          </cell>
          <cell r="I104">
            <v>6.2311662904384099E-2</v>
          </cell>
          <cell r="J104">
            <v>6.1238505837411597E-2</v>
          </cell>
          <cell r="K104">
            <v>6.3837010673977804E-2</v>
          </cell>
          <cell r="L104">
            <v>6.2298319796412205E-2</v>
          </cell>
          <cell r="M104">
            <v>6.1809480066675505E-2</v>
          </cell>
          <cell r="N104">
            <v>4.2316091338896591E-2</v>
          </cell>
          <cell r="O104">
            <v>1.8366358973842097E-2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0.60742191771756737</v>
          </cell>
          <cell r="E105">
            <v>1.2155167455858218</v>
          </cell>
          <cell r="F105">
            <v>1.21520822437411</v>
          </cell>
          <cell r="G105">
            <v>1.215269945091985</v>
          </cell>
          <cell r="H105">
            <v>1.2152602660525034</v>
          </cell>
          <cell r="I105">
            <v>1.2152856721216232</v>
          </cell>
          <cell r="J105">
            <v>1.2152258041360107</v>
          </cell>
          <cell r="K105">
            <v>0.6183223986202554</v>
          </cell>
          <cell r="L105">
            <v>2.4136829273881041E-2</v>
          </cell>
          <cell r="M105">
            <v>2.4166892135772201E-2</v>
          </cell>
          <cell r="N105">
            <v>2.4136654792481373E-2</v>
          </cell>
          <cell r="O105">
            <v>2.4238250194995429E-2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0.60742191771756737</v>
          </cell>
          <cell r="E106">
            <v>1.2155167455858218</v>
          </cell>
          <cell r="F106">
            <v>1.21520822437411</v>
          </cell>
          <cell r="G106">
            <v>1.215269945091985</v>
          </cell>
          <cell r="H106">
            <v>1.2152602660525034</v>
          </cell>
          <cell r="I106">
            <v>1.2152856721216232</v>
          </cell>
          <cell r="J106">
            <v>1.2152258041360107</v>
          </cell>
          <cell r="K106">
            <v>0.6183223986202554</v>
          </cell>
          <cell r="L106">
            <v>2.4136829273881041E-2</v>
          </cell>
          <cell r="M106">
            <v>2.4166892135772201E-2</v>
          </cell>
          <cell r="N106">
            <v>2.4136654792481373E-2</v>
          </cell>
          <cell r="O106">
            <v>2.4238250194995429E-2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4.2912595441441201E-2</v>
          </cell>
          <cell r="E107">
            <v>4.2912556824465702E-2</v>
          </cell>
          <cell r="F107">
            <v>1.7823701304193301E-7</v>
          </cell>
          <cell r="G107">
            <v>2.6385245728508899E-7</v>
          </cell>
          <cell r="H107">
            <v>2.3372049863315801E-7</v>
          </cell>
          <cell r="I107">
            <v>2.4508998776457099E-7</v>
          </cell>
          <cell r="J107">
            <v>1.15719166088088E-7</v>
          </cell>
          <cell r="K107">
            <v>5.4210477324313001E-5</v>
          </cell>
          <cell r="L107">
            <v>1.6484341127380199E-3</v>
          </cell>
          <cell r="M107">
            <v>2.04465211330614E-7</v>
          </cell>
          <cell r="N107">
            <v>3.5323863405664398E-7</v>
          </cell>
          <cell r="O107">
            <v>1.53391517459791E-6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4.2912595441441201E-2</v>
          </cell>
          <cell r="E108">
            <v>8.5825152265906895E-2</v>
          </cell>
          <cell r="F108">
            <v>8.5825330502920003E-2</v>
          </cell>
          <cell r="G108">
            <v>8.5825594355377205E-2</v>
          </cell>
          <cell r="H108">
            <v>8.5825828075875896E-2</v>
          </cell>
          <cell r="I108">
            <v>8.5826073165863603E-2</v>
          </cell>
          <cell r="J108">
            <v>8.58261888850297E-2</v>
          </cell>
          <cell r="K108">
            <v>4.3674160902672503E-2</v>
          </cell>
          <cell r="L108">
            <v>1.7034862854178299E-3</v>
          </cell>
          <cell r="M108">
            <v>1.7034435849261501E-3</v>
          </cell>
          <cell r="N108">
            <v>1.70356613125562E-3</v>
          </cell>
          <cell r="O108">
            <v>1.7048519282484001E-3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8.3154082634074797E-3</v>
          </cell>
          <cell r="E109">
            <v>4.5142760684749594E-2</v>
          </cell>
          <cell r="F109">
            <v>4.0390472604636803E-2</v>
          </cell>
          <cell r="G109">
            <v>1.4500255120996657E-2</v>
          </cell>
          <cell r="H109">
            <v>7.9234700477482586E-2</v>
          </cell>
          <cell r="I109">
            <v>0.1545289566031722</v>
          </cell>
          <cell r="J109">
            <v>8.234350298815668E-2</v>
          </cell>
          <cell r="K109">
            <v>9.9786142069861541E-2</v>
          </cell>
          <cell r="L109">
            <v>7.6854702883589901E-3</v>
          </cell>
          <cell r="M109">
            <v>7.0543854723445626E-2</v>
          </cell>
          <cell r="N109">
            <v>0.11591391561855377</v>
          </cell>
          <cell r="O109">
            <v>2.9213422464773493E-2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3.2082446701165663E-5</v>
          </cell>
          <cell r="E110">
            <v>4.8784780988928983E-5</v>
          </cell>
          <cell r="F110">
            <v>1.4495729148039457E-5</v>
          </cell>
          <cell r="G110">
            <v>8.9247971630784383E-4</v>
          </cell>
          <cell r="H110">
            <v>3.2810315811949817E-3</v>
          </cell>
          <cell r="I110">
            <v>2.1029812383001624E-3</v>
          </cell>
          <cell r="J110">
            <v>3.5352703446993837E-3</v>
          </cell>
          <cell r="K110">
            <v>3.8834222985049613E-3</v>
          </cell>
          <cell r="L110">
            <v>3.8129976386037164E-4</v>
          </cell>
          <cell r="M110">
            <v>7.9136202406370933E-3</v>
          </cell>
          <cell r="N110">
            <v>6.9182405809550575E-3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2.7534950502852669E-5</v>
          </cell>
          <cell r="E111">
            <v>5.1447440573621446E-5</v>
          </cell>
          <cell r="F111">
            <v>1.1105123538976988E-5</v>
          </cell>
          <cell r="G111">
            <v>8.3644794226986157E-4</v>
          </cell>
          <cell r="H111">
            <v>3.9185908698033088E-3</v>
          </cell>
          <cell r="I111">
            <v>5.7577110250036758E-3</v>
          </cell>
          <cell r="J111">
            <v>5.2643620627252684E-3</v>
          </cell>
          <cell r="K111">
            <v>4.7572345891044735E-3</v>
          </cell>
          <cell r="M111">
            <v>4.6518812682281386E-3</v>
          </cell>
          <cell r="N111">
            <v>9.6444210129937608E-3</v>
          </cell>
          <cell r="O111">
            <v>6.373162047441522E-3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2.7238423860407207E-5</v>
          </cell>
          <cell r="E112">
            <v>4.1101694340346719E-5</v>
          </cell>
          <cell r="F112">
            <v>2.3156130197105589E-5</v>
          </cell>
          <cell r="G112">
            <v>7.0459753640443612E-4</v>
          </cell>
          <cell r="H112">
            <v>1.0668976048350868E-3</v>
          </cell>
          <cell r="I112">
            <v>7.0126068162750833E-4</v>
          </cell>
          <cell r="J112">
            <v>1.098185287106325E-3</v>
          </cell>
          <cell r="K112">
            <v>1.2345878929341675E-3</v>
          </cell>
          <cell r="L112">
            <v>7.2398959695509606E-5</v>
          </cell>
          <cell r="M112">
            <v>1.9624333134398288E-3</v>
          </cell>
          <cell r="N112">
            <v>1.4244023102116155E-3</v>
          </cell>
          <cell r="O112">
            <v>3.6857864088285968E-3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2.3099199599034637E-5</v>
          </cell>
          <cell r="E113">
            <v>6.083050385393977E-5</v>
          </cell>
          <cell r="F113">
            <v>2.4843173852838554E-5</v>
          </cell>
          <cell r="G113">
            <v>9.565927175422341E-4</v>
          </cell>
          <cell r="H113">
            <v>1.3746620328758481E-3</v>
          </cell>
          <cell r="I113">
            <v>1.074756717002101E-3</v>
          </cell>
          <cell r="J113">
            <v>1.3215403083260257E-3</v>
          </cell>
          <cell r="K113">
            <v>2.4342583588429917E-3</v>
          </cell>
          <cell r="L113">
            <v>1.2733693011373344E-3</v>
          </cell>
          <cell r="M113">
            <v>1.4536123320121786E-3</v>
          </cell>
          <cell r="N113">
            <v>1.5881001205050223E-3</v>
          </cell>
          <cell r="O113">
            <v>5.6469705249870862E-3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3.5581514881009636E-3</v>
          </cell>
          <cell r="E114">
            <v>4.0611675725152271E-2</v>
          </cell>
          <cell r="F114">
            <v>3.7594945831966854E-2</v>
          </cell>
          <cell r="G114">
            <v>1.8850960858245768E-3</v>
          </cell>
          <cell r="H114">
            <v>3.6304681564136972E-2</v>
          </cell>
          <cell r="I114">
            <v>9.6947590997919497E-2</v>
          </cell>
          <cell r="J114">
            <v>1.5781268016526889E-2</v>
          </cell>
          <cell r="K114">
            <v>3.0762903161095288E-2</v>
          </cell>
          <cell r="L114">
            <v>4.1059108607204142E-3</v>
          </cell>
          <cell r="M114">
            <v>2.7443519964698938E-2</v>
          </cell>
          <cell r="N114">
            <v>2.0037750550978516E-2</v>
          </cell>
          <cell r="O114">
            <v>2.1190483312381986E-4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3.5575585468785591E-5</v>
          </cell>
          <cell r="E115">
            <v>8.4225607519172705E-5</v>
          </cell>
          <cell r="F115"/>
          <cell r="G115">
            <v>6.7623768825780389E-3</v>
          </cell>
          <cell r="H115">
            <v>2.9031784085516196E-2</v>
          </cell>
          <cell r="I115">
            <v>4.378333427676516E-2</v>
          </cell>
          <cell r="J115">
            <v>5.2295313012323229E-2</v>
          </cell>
          <cell r="K115">
            <v>4.9524598285561855E-2</v>
          </cell>
          <cell r="L115">
            <v>1.239441613882618E-4</v>
          </cell>
          <cell r="M115">
            <v>2.1873176308273207E-2</v>
          </cell>
          <cell r="N115">
            <v>7.2040239412929211E-2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4.5737437167683104E-3</v>
          </cell>
          <cell r="E116">
            <v>3.9034758885807376E-3</v>
          </cell>
          <cell r="F116">
            <v>2.7219266159330012E-3</v>
          </cell>
          <cell r="G116">
            <v>1.3926002513815012E-3</v>
          </cell>
          <cell r="H116">
            <v>1.8569496754268619E-3</v>
          </cell>
          <cell r="I116">
            <v>1.5833008542206228E-3</v>
          </cell>
          <cell r="J116">
            <v>1.452118996280884E-3</v>
          </cell>
          <cell r="K116">
            <v>3.9370695619212609E-3</v>
          </cell>
          <cell r="L116">
            <v>4.5445641401519736E-5</v>
          </cell>
          <cell r="M116">
            <v>3.9995732996258261E-3</v>
          </cell>
          <cell r="N116">
            <v>1.2821855484282628E-3</v>
          </cell>
          <cell r="O116">
            <v>4.5481569272361562E-3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3.798245240595788E-5</v>
          </cell>
          <cell r="E117">
            <v>3.4121904374054724E-4</v>
          </cell>
          <cell r="F117"/>
          <cell r="G117">
            <v>1.070063988688163E-3</v>
          </cell>
          <cell r="H117">
            <v>2.4001030636933147E-3</v>
          </cell>
          <cell r="I117">
            <v>2.578020812333685E-3</v>
          </cell>
          <cell r="J117">
            <v>1.5954449601687517E-3</v>
          </cell>
          <cell r="K117">
            <v>3.2520679218964255E-3</v>
          </cell>
          <cell r="L117">
            <v>1.6831016001555713E-3</v>
          </cell>
          <cell r="M117">
            <v>1.2460379965304165E-3</v>
          </cell>
          <cell r="N117">
            <v>2.978576081552406E-3</v>
          </cell>
          <cell r="O117">
            <v>8.7474417231563281E-3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1.1026342672469037E-2</v>
          </cell>
          <cell r="H118">
            <v>1.4856683405766419E-2</v>
          </cell>
          <cell r="I118">
            <v>1.3942746176150865E-2</v>
          </cell>
          <cell r="J118">
            <v>1.3142633698067618E-2</v>
          </cell>
          <cell r="K118">
            <v>2.8037014097428443E-2</v>
          </cell>
          <cell r="L118">
            <v>2.9013017914526526E-2</v>
          </cell>
          <cell r="M118">
            <v>2.5680080770605324E-2</v>
          </cell>
          <cell r="N118">
            <v>2.5508829480004155E-2</v>
          </cell>
          <cell r="O118">
            <v>5.0922883126458908E-2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1.1137719871180844E-2</v>
          </cell>
          <cell r="H119">
            <v>1.5006750914915561E-2</v>
          </cell>
          <cell r="I119">
            <v>1.4083581996111993E-2</v>
          </cell>
          <cell r="J119">
            <v>1.3275387573805669E-2</v>
          </cell>
          <cell r="K119">
            <v>2.832021626002873E-2</v>
          </cell>
          <cell r="L119">
            <v>2.9306078701541928E-2</v>
          </cell>
          <cell r="M119">
            <v>2.5939475525863977E-2</v>
          </cell>
          <cell r="N119">
            <v>2.5766494424246614E-2</v>
          </cell>
          <cell r="O119">
            <v>5.1437255683291848E-2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1.1026342672469037E-2</v>
          </cell>
          <cell r="H120">
            <v>1.4856683405766419E-2</v>
          </cell>
          <cell r="I120">
            <v>1.3942746176150865E-2</v>
          </cell>
          <cell r="J120">
            <v>1.3142633698067618E-2</v>
          </cell>
          <cell r="K120">
            <v>2.8037014097428443E-2</v>
          </cell>
          <cell r="L120">
            <v>2.9013017914526526E-2</v>
          </cell>
          <cell r="M120">
            <v>2.5680080770605324E-2</v>
          </cell>
          <cell r="N120">
            <v>2.5508829480004155E-2</v>
          </cell>
          <cell r="O120">
            <v>5.0922883126458908E-2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1.07890863437814E-3</v>
          </cell>
          <cell r="H121">
            <v>1.1830666478179299E-3</v>
          </cell>
          <cell r="I121">
            <v>1.15585405156095E-3</v>
          </cell>
          <cell r="J121">
            <v>9.9342438515166395E-4</v>
          </cell>
          <cell r="K121">
            <v>2.4955964335326799E-3</v>
          </cell>
          <cell r="L121">
            <v>1.9310170408720999E-3</v>
          </cell>
          <cell r="M121">
            <v>1.9346367972507201E-3</v>
          </cell>
          <cell r="N121">
            <v>1.8650437413579601E-3</v>
          </cell>
          <cell r="O121">
            <v>4.2797379638188698E-3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1.07890863437814E-3</v>
          </cell>
          <cell r="H122">
            <v>1.5363889960118122E-3</v>
          </cell>
          <cell r="I122">
            <v>1.5350631563576999E-3</v>
          </cell>
          <cell r="J122">
            <v>1.5094459783825801E-3</v>
          </cell>
          <cell r="K122">
            <v>3.1528622312459302E-3</v>
          </cell>
          <cell r="L122">
            <v>2.8974019737478601E-3</v>
          </cell>
          <cell r="M122">
            <v>2.9436251382828197E-3</v>
          </cell>
          <cell r="N122">
            <v>2.8248530191372794E-3</v>
          </cell>
          <cell r="O122">
            <v>5.4621323744868996E-3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3.2082446701165663E-5</v>
          </cell>
          <cell r="E123">
            <v>4.8784780988928983E-5</v>
          </cell>
          <cell r="F123">
            <v>1.4495729148039457E-5</v>
          </cell>
          <cell r="G123">
            <v>1.2030199587488693E-2</v>
          </cell>
          <cell r="H123">
            <v>1.8287782496110558E-2</v>
          </cell>
          <cell r="I123">
            <v>1.6186563234412157E-2</v>
          </cell>
          <cell r="J123">
            <v>1.6810657918505056E-2</v>
          </cell>
          <cell r="K123">
            <v>3.2203638558533684E-2</v>
          </cell>
          <cell r="L123">
            <v>2.968737846540229E-2</v>
          </cell>
          <cell r="M123">
            <v>3.3853095766501029E-2</v>
          </cell>
          <cell r="N123">
            <v>3.2684735005201651E-2</v>
          </cell>
          <cell r="O123">
            <v>5.1437255683291848E-2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3.8254475975040431E-5</v>
          </cell>
          <cell r="E124">
            <v>6.9547837118455911E-5</v>
          </cell>
          <cell r="F124">
            <v>5.0855071964686746E-5</v>
          </cell>
          <cell r="G124">
            <v>1.1683298555078773E-3</v>
          </cell>
          <cell r="H124">
            <v>3.5515548459773765E-4</v>
          </cell>
          <cell r="I124">
            <v>2.8669528973559329E-3</v>
          </cell>
          <cell r="J124">
            <v>1.1987224211056236E-3</v>
          </cell>
          <cell r="K124">
            <v>6.1844180323312502E-3</v>
          </cell>
          <cell r="L124">
            <v>7.0737825531028559E-3</v>
          </cell>
          <cell r="M124">
            <v>7.2477912528329594E-4</v>
          </cell>
          <cell r="N124">
            <v>1.4917604731856135E-3</v>
          </cell>
          <cell r="O124">
            <v>1.2884756709606668E-2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>
            <v>2.1854734543264064E-6</v>
          </cell>
          <cell r="F125">
            <v>4.2735275942676012E-6</v>
          </cell>
          <cell r="G125">
            <v>8.4735639570521714E-6</v>
          </cell>
          <cell r="H125">
            <v>1.8154078863205665E-5</v>
          </cell>
          <cell r="I125">
            <v>2.4838702004127624E-5</v>
          </cell>
          <cell r="J125">
            <v>2.918741959880717E-5</v>
          </cell>
          <cell r="K125">
            <v>7.3342651543892071E-5</v>
          </cell>
          <cell r="L125">
            <v>8.1668187678873586E-5</v>
          </cell>
          <cell r="M125">
            <v>8.8530057579203552E-5</v>
          </cell>
          <cell r="N125">
            <v>9.835075603976697E-5</v>
          </cell>
          <cell r="O125">
            <v>2.0653090224551229E-4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7.0336922676206135E-5</v>
          </cell>
          <cell r="E126">
            <v>1.2051809156171128E-4</v>
          </cell>
          <cell r="F126">
            <v>6.962432870699383E-5</v>
          </cell>
          <cell r="G126">
            <v>1.3207041497133219E-2</v>
          </cell>
          <cell r="H126">
            <v>1.8661092059571508E-2</v>
          </cell>
          <cell r="I126">
            <v>1.9078354833772227E-2</v>
          </cell>
          <cell r="J126">
            <v>1.8038567759209482E-2</v>
          </cell>
          <cell r="K126">
            <v>3.8461399242408809E-2</v>
          </cell>
          <cell r="L126">
            <v>3.6842829206184036E-2</v>
          </cell>
          <cell r="M126">
            <v>3.4666404949363544E-2</v>
          </cell>
          <cell r="N126">
            <v>3.4274846234427059E-2</v>
          </cell>
          <cell r="O126">
            <v>6.4528543295144014E-2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1.8636946209625347</v>
          </cell>
          <cell r="E127">
            <v>3.5037973728470018</v>
          </cell>
          <cell r="F127">
            <v>3.5036522638723806</v>
          </cell>
          <cell r="G127">
            <v>2.6426227341443291</v>
          </cell>
          <cell r="H127">
            <v>3.2748610715497484</v>
          </cell>
          <cell r="I127">
            <v>3.1104248792355511</v>
          </cell>
          <cell r="J127">
            <v>2.3524332360266142</v>
          </cell>
          <cell r="K127">
            <v>2.7491462807463991</v>
          </cell>
          <cell r="L127">
            <v>2.5648855366602552</v>
          </cell>
          <cell r="M127">
            <v>2.3653563047405965</v>
          </cell>
          <cell r="N127">
            <v>2.3266015611662114</v>
          </cell>
          <cell r="O127">
            <v>1.9402404536880595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1.8636946209625347</v>
          </cell>
          <cell r="E128">
            <v>3.5037973728470018</v>
          </cell>
          <cell r="F128">
            <v>3.5036522638723806</v>
          </cell>
          <cell r="G128">
            <v>2.6426227341443291</v>
          </cell>
          <cell r="H128">
            <v>3.2748610715497484</v>
          </cell>
          <cell r="I128">
            <v>3.1104248792355511</v>
          </cell>
          <cell r="J128">
            <v>2.3524332360266142</v>
          </cell>
          <cell r="K128">
            <v>2.7491462807463991</v>
          </cell>
          <cell r="L128">
            <v>2.5648855366602552</v>
          </cell>
          <cell r="M128">
            <v>2.3653563047405965</v>
          </cell>
          <cell r="N128">
            <v>2.3266015611662114</v>
          </cell>
          <cell r="O128">
            <v>1.9402404536880595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1.8825198191540753</v>
          </cell>
          <cell r="E129">
            <v>3.5391892655020238</v>
          </cell>
          <cell r="F129">
            <v>3.5390426907801853</v>
          </cell>
          <cell r="G129">
            <v>2.6693158930750771</v>
          </cell>
          <cell r="H129">
            <v>3.3079404763128788</v>
          </cell>
          <cell r="I129">
            <v>3.1418433123591414</v>
          </cell>
          <cell r="J129">
            <v>2.3761951879056715</v>
          </cell>
          <cell r="K129">
            <v>2.7769154350973726</v>
          </cell>
          <cell r="L129">
            <v>2.5907934713739946</v>
          </cell>
          <cell r="M129">
            <v>2.3892487926672707</v>
          </cell>
          <cell r="N129">
            <v>2.3501025870365782</v>
          </cell>
          <cell r="O129">
            <v>1.9598388421091506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1.31633866874754E-7</v>
          </cell>
          <cell r="F130">
            <v>8.9636235305824304E-8</v>
          </cell>
          <cell r="G130">
            <v>1.0460502650012901E-7</v>
          </cell>
          <cell r="H130">
            <v>1.80028342351611E-7</v>
          </cell>
          <cell r="I130">
            <v>1.99161944815503E-7</v>
          </cell>
          <cell r="J130">
            <v>2.3065434053481601E-7</v>
          </cell>
          <cell r="K130">
            <v>3.12271230893545E-7</v>
          </cell>
          <cell r="L130">
            <v>3.4308673147634601E-7</v>
          </cell>
          <cell r="M130">
            <v>5.52425457382675E-7</v>
          </cell>
          <cell r="N130">
            <v>7.7655950019681599E-7</v>
          </cell>
          <cell r="O130">
            <v>2.3223654040917098E-6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0.31204639957537889</v>
          </cell>
          <cell r="F131">
            <v>0.31204648921161421</v>
          </cell>
          <cell r="G131">
            <v>0.31204659381664068</v>
          </cell>
          <cell r="H131">
            <v>0.31204677384498308</v>
          </cell>
          <cell r="I131">
            <v>0.31204697300692785</v>
          </cell>
          <cell r="J131">
            <v>0.31204720366126842</v>
          </cell>
          <cell r="K131">
            <v>0.3120475159324993</v>
          </cell>
          <cell r="L131">
            <v>0.31204785901923077</v>
          </cell>
          <cell r="M131">
            <v>0.31204841144468815</v>
          </cell>
          <cell r="N131">
            <v>0.31204918800418835</v>
          </cell>
          <cell r="O131">
            <v>0.31205151036959244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0.47458078464403625</v>
          </cell>
          <cell r="E132">
            <v>0.96318166219510004</v>
          </cell>
          <cell r="F132">
            <v>0.96291175522462813</v>
          </cell>
          <cell r="G132">
            <v>0.96295019217121403</v>
          </cell>
          <cell r="H132">
            <v>0.96294707097475729</v>
          </cell>
          <cell r="I132">
            <v>0.96296654564164386</v>
          </cell>
          <cell r="J132">
            <v>0.96291431642037995</v>
          </cell>
          <cell r="K132">
            <v>0.49162429443526195</v>
          </cell>
          <cell r="L132">
            <v>1.6629732001366799E-3</v>
          </cell>
          <cell r="M132">
            <v>1.6964976686140818E-3</v>
          </cell>
          <cell r="N132">
            <v>1.6696045653129131E-3</v>
          </cell>
          <cell r="O132">
            <v>1.814901947614104E-3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0.47458078464403625</v>
          </cell>
          <cell r="E133">
            <v>0.96318166219510004</v>
          </cell>
          <cell r="F133">
            <v>0.96291175522462813</v>
          </cell>
          <cell r="G133">
            <v>0.96295019217121403</v>
          </cell>
          <cell r="H133">
            <v>0.96294707097475729</v>
          </cell>
          <cell r="I133">
            <v>0.96296654564164386</v>
          </cell>
          <cell r="J133">
            <v>0.96291431642037995</v>
          </cell>
          <cell r="K133">
            <v>0.49162429443526195</v>
          </cell>
          <cell r="L133">
            <v>1.6629732001366799E-3</v>
          </cell>
          <cell r="M133">
            <v>1.6964976686140818E-3</v>
          </cell>
          <cell r="N133">
            <v>1.6696045653129131E-3</v>
          </cell>
          <cell r="O133">
            <v>1.814901947614104E-3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3.3525073989671597E-2</v>
          </cell>
          <cell r="E134">
            <v>3.44818004830032E-2</v>
          </cell>
          <cell r="F134">
            <v>8.8632202965318796E-8</v>
          </cell>
          <cell r="G134">
            <v>1.15699830082859E-7</v>
          </cell>
          <cell r="H134">
            <v>1.2370098912592099E-7</v>
          </cell>
          <cell r="I134">
            <v>1.3757263402441901E-7</v>
          </cell>
          <cell r="J134">
            <v>8.19131071000018E-8</v>
          </cell>
          <cell r="K134">
            <v>2.1690166323294099E-6</v>
          </cell>
          <cell r="L134">
            <v>1.1318664916212799E-4</v>
          </cell>
          <cell r="M134">
            <v>2.5624549217107401E-7</v>
          </cell>
          <cell r="N134">
            <v>5.0260309066328297E-7</v>
          </cell>
          <cell r="O134">
            <v>4.2467107325279598E-6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3.3525073989671597E-2</v>
          </cell>
          <cell r="E135">
            <v>6.8006874472674797E-2</v>
          </cell>
          <cell r="F135">
            <v>6.8006963104877804E-2</v>
          </cell>
          <cell r="G135">
            <v>6.8007078804707896E-2</v>
          </cell>
          <cell r="H135">
            <v>6.8007202505697001E-2</v>
          </cell>
          <cell r="I135">
            <v>6.8007340078330994E-2</v>
          </cell>
          <cell r="J135">
            <v>6.8007421991438097E-2</v>
          </cell>
          <cell r="K135">
            <v>3.4725274822211702E-2</v>
          </cell>
          <cell r="L135">
            <v>1.1581041495047799E-4</v>
          </cell>
          <cell r="M135">
            <v>1.15955098016878E-4</v>
          </cell>
          <cell r="N135">
            <v>1.16334373283823E-4</v>
          </cell>
          <cell r="O135">
            <v>1.20443138216919E-4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57.769103702576608</v>
          </cell>
          <cell r="E136">
            <v>55.033862824314681</v>
          </cell>
          <cell r="F136">
            <v>55.299727143729669</v>
          </cell>
          <cell r="G136">
            <v>57.763175250164409</v>
          </cell>
          <cell r="H136">
            <v>66.01927530349225</v>
          </cell>
          <cell r="I136">
            <v>67.687391630857434</v>
          </cell>
          <cell r="J136">
            <v>69.907969927321801</v>
          </cell>
          <cell r="K136">
            <v>72.716009649915591</v>
          </cell>
          <cell r="L136">
            <v>75.694446552087086</v>
          </cell>
          <cell r="M136">
            <v>81.035042921191874</v>
          </cell>
          <cell r="N136">
            <v>84.12217532970439</v>
          </cell>
          <cell r="O136">
            <v>92.32008293942279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12.949094253981265</v>
          </cell>
          <cell r="E137">
            <v>15.207222699633624</v>
          </cell>
          <cell r="F137">
            <v>14.609439544479956</v>
          </cell>
          <cell r="G137">
            <v>14.479577259005904</v>
          </cell>
          <cell r="H137">
            <v>16.49362896414118</v>
          </cell>
          <cell r="I137">
            <v>16.588889056965936</v>
          </cell>
          <cell r="J137">
            <v>17.071685043855165</v>
          </cell>
          <cell r="K137">
            <v>18.024237676509106</v>
          </cell>
          <cell r="L137">
            <v>18.168413380652563</v>
          </cell>
          <cell r="M137">
            <v>19.981891907379783</v>
          </cell>
          <cell r="N137">
            <v>19.687813614395672</v>
          </cell>
          <cell r="O137">
            <v>21.343888910991321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16.645678248502222</v>
          </cell>
          <cell r="E138">
            <v>13.292241239192457</v>
          </cell>
          <cell r="F138">
            <v>13.114970216732907</v>
          </cell>
          <cell r="G138">
            <v>14.388804114337919</v>
          </cell>
          <cell r="H138">
            <v>16.281442786358316</v>
          </cell>
          <cell r="I138">
            <v>17.376908383154678</v>
          </cell>
          <cell r="J138">
            <v>17.904154287538056</v>
          </cell>
          <cell r="K138">
            <v>18.743495202184601</v>
          </cell>
          <cell r="L138">
            <v>19.748412858956385</v>
          </cell>
          <cell r="M138">
            <v>20.992533537767571</v>
          </cell>
          <cell r="N138">
            <v>22.948556993627086</v>
          </cell>
          <cell r="O138">
            <v>25.382796712101982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12.147413740264248</v>
          </cell>
          <cell r="E139">
            <v>13.664620714563929</v>
          </cell>
          <cell r="F139">
            <v>15.035221224543182</v>
          </cell>
          <cell r="G139">
            <v>15.512879754491509</v>
          </cell>
          <cell r="H139">
            <v>17.757564590154814</v>
          </cell>
          <cell r="I139">
            <v>18.106367963202839</v>
          </cell>
          <cell r="J139">
            <v>18.562886285147371</v>
          </cell>
          <cell r="K139">
            <v>19.032143174429063</v>
          </cell>
          <cell r="L139">
            <v>19.75099564183957</v>
          </cell>
          <cell r="M139">
            <v>20.874984293379633</v>
          </cell>
          <cell r="N139">
            <v>21.595023687095654</v>
          </cell>
          <cell r="O139">
            <v>23.612325092918589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16.026958613955163</v>
          </cell>
          <cell r="E140">
            <v>12.869776475888994</v>
          </cell>
          <cell r="F140">
            <v>12.540108680963929</v>
          </cell>
          <cell r="G140">
            <v>13.381915229283733</v>
          </cell>
          <cell r="H140">
            <v>15.486652302543733</v>
          </cell>
          <cell r="I140">
            <v>15.615278892176415</v>
          </cell>
          <cell r="J140">
            <v>16.369299438719121</v>
          </cell>
          <cell r="K140">
            <v>16.916186184632501</v>
          </cell>
          <cell r="L140">
            <v>18.026673277509115</v>
          </cell>
          <cell r="M140">
            <v>19.185689309967959</v>
          </cell>
          <cell r="N140">
            <v>19.89083341042635</v>
          </cell>
          <cell r="O140">
            <v>21.981191891186583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5.5539104108372017</v>
          </cell>
          <cell r="E141">
            <v>6.0159401975557962</v>
          </cell>
          <cell r="F141">
            <v>6.0159448863654328</v>
          </cell>
          <cell r="G141">
            <v>6.0159464846856023</v>
          </cell>
          <cell r="H141">
            <v>6.0159511717896299</v>
          </cell>
          <cell r="I141">
            <v>6.0159614163647044</v>
          </cell>
          <cell r="J141">
            <v>6.0160145418246627</v>
          </cell>
          <cell r="K141">
            <v>6.4419310787353483</v>
          </cell>
          <cell r="L141">
            <v>6.4434707378832066</v>
          </cell>
          <cell r="M141">
            <v>6.4435518294878511</v>
          </cell>
          <cell r="N141">
            <v>6.4441496776289267</v>
          </cell>
          <cell r="O141">
            <v>6.9021006454995488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5.5539104108372017</v>
          </cell>
          <cell r="E142">
            <v>6.0159401975557962</v>
          </cell>
          <cell r="F142">
            <v>6.0159448863654328</v>
          </cell>
          <cell r="G142">
            <v>6.0159464846856023</v>
          </cell>
          <cell r="H142">
            <v>6.0159511717896299</v>
          </cell>
          <cell r="I142">
            <v>6.0159614163647044</v>
          </cell>
          <cell r="J142">
            <v>6.0160145418246627</v>
          </cell>
          <cell r="K142">
            <v>6.4419310787353483</v>
          </cell>
          <cell r="L142">
            <v>6.4434707378832066</v>
          </cell>
          <cell r="M142">
            <v>6.4435518294878511</v>
          </cell>
          <cell r="N142">
            <v>6.4441496776289267</v>
          </cell>
          <cell r="O142">
            <v>6.9021006454995488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5.6100105159971712</v>
          </cell>
          <cell r="E143">
            <v>6.0767072702583791</v>
          </cell>
          <cell r="F143">
            <v>6.0767120064297302</v>
          </cell>
          <cell r="G143">
            <v>6.0767136208945525</v>
          </cell>
          <cell r="H143">
            <v>6.0767183553430524</v>
          </cell>
          <cell r="I143">
            <v>6.076728703398687</v>
          </cell>
          <cell r="J143">
            <v>6.0767823654794579</v>
          </cell>
          <cell r="K143">
            <v>6.5070010896316619</v>
          </cell>
          <cell r="L143">
            <v>6.508556300892125</v>
          </cell>
          <cell r="M143">
            <v>6.5086382116038912</v>
          </cell>
          <cell r="N143">
            <v>6.5092420986150774</v>
          </cell>
          <cell r="O143">
            <v>6.971818833837923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5.9596500135366202E-8</v>
          </cell>
          <cell r="E144">
            <v>1.8106380671399599E-7</v>
          </cell>
          <cell r="F144">
            <v>4.43062751163601E-7</v>
          </cell>
          <cell r="G144">
            <v>4.3930086474943599E-7</v>
          </cell>
          <cell r="H144">
            <v>0.58132986463040803</v>
          </cell>
          <cell r="I144">
            <v>0.196295933919894</v>
          </cell>
          <cell r="J144">
            <v>8.4897490528162194E-5</v>
          </cell>
          <cell r="K144">
            <v>0.60381067386104703</v>
          </cell>
          <cell r="L144">
            <v>0.10110407013759699</v>
          </cell>
          <cell r="M144">
            <v>4.8904613092654099E-2</v>
          </cell>
          <cell r="N144">
            <v>0.56381657723170497</v>
          </cell>
          <cell r="O144">
            <v>0.23500600219051099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0.84970031252670519</v>
          </cell>
          <cell r="E145">
            <v>0.84970049359051181</v>
          </cell>
          <cell r="F145">
            <v>0.84970093665326307</v>
          </cell>
          <cell r="G145">
            <v>0.84970137595412776</v>
          </cell>
          <cell r="H145">
            <v>0.80168745859872192</v>
          </cell>
          <cell r="I145">
            <v>0.77762624731737895</v>
          </cell>
          <cell r="J145">
            <v>0.77771069604083098</v>
          </cell>
          <cell r="K145">
            <v>0.80019150527146998</v>
          </cell>
          <cell r="L145">
            <v>0.73515006368229396</v>
          </cell>
          <cell r="M145">
            <v>0.75381935709129799</v>
          </cell>
          <cell r="N145">
            <v>0.78872199391864595</v>
          </cell>
          <cell r="O145">
            <v>0.84772719251487005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1.3458720889904282E-4</v>
          </cell>
          <cell r="E146">
            <v>5.8175336405441194E-5</v>
          </cell>
          <cell r="F146">
            <v>0.20694606026607282</v>
          </cell>
          <cell r="G146">
            <v>0.3008443319324311</v>
          </cell>
          <cell r="H146">
            <v>0.55378800416428964</v>
          </cell>
          <cell r="I146">
            <v>0.48950208747002333</v>
          </cell>
          <cell r="J146">
            <v>0.51086067748374808</v>
          </cell>
          <cell r="K146">
            <v>1.0333686437066218</v>
          </cell>
          <cell r="L146">
            <v>0.95101095067844654</v>
          </cell>
          <cell r="M146">
            <v>1.0863560368608336</v>
          </cell>
          <cell r="N146">
            <v>1.1048100926927196</v>
          </cell>
          <cell r="O146">
            <v>1.2709430286781724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9.9487950227958416E-5</v>
          </cell>
          <cell r="E147">
            <v>5.0067773707223351E-5</v>
          </cell>
          <cell r="F147">
            <v>0.26709562826274369</v>
          </cell>
          <cell r="G147">
            <v>0.37613279097681479</v>
          </cell>
          <cell r="H147">
            <v>0.67134815883680754</v>
          </cell>
          <cell r="I147">
            <v>0.5759798141413407</v>
          </cell>
          <cell r="J147">
            <v>0.58392160537338211</v>
          </cell>
          <cell r="K147">
            <v>1.1482762287526638</v>
          </cell>
          <cell r="L147">
            <v>1.0567754832949279</v>
          </cell>
          <cell r="M147">
            <v>1.2071593833125982</v>
          </cell>
          <cell r="N147">
            <v>1.227664668121375</v>
          </cell>
          <cell r="O147">
            <v>1.4122592871124326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6.4659156420156499E-3</v>
          </cell>
          <cell r="E148">
            <v>0.176521040317106</v>
          </cell>
          <cell r="F148">
            <v>4.2601229149661501E-4</v>
          </cell>
          <cell r="G148">
            <v>1.6272436201084099E-2</v>
          </cell>
          <cell r="H148">
            <v>0.10213768109558601</v>
          </cell>
          <cell r="I148">
            <v>0.12438470755773701</v>
          </cell>
          <cell r="J148">
            <v>2.18677858003174E-2</v>
          </cell>
          <cell r="K148">
            <v>8.9110083607713997E-2</v>
          </cell>
          <cell r="L148">
            <v>0.11078217556079401</v>
          </cell>
          <cell r="M148">
            <v>5.0893409556844002E-2</v>
          </cell>
          <cell r="N148">
            <v>9.2372297386874594E-2</v>
          </cell>
          <cell r="O148">
            <v>0.109770737327124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6.4659156420156499E-3</v>
          </cell>
          <cell r="E149">
            <v>0.18297744581438721</v>
          </cell>
          <cell r="F149">
            <v>0.18338968480892265</v>
          </cell>
          <cell r="G149">
            <v>0.19966550151150256</v>
          </cell>
          <cell r="H149">
            <v>0.21091467984368853</v>
          </cell>
          <cell r="I149">
            <v>0.2397675078152634</v>
          </cell>
          <cell r="J149">
            <v>0.24836998382278541</v>
          </cell>
          <cell r="K149">
            <v>0.23530011360958578</v>
          </cell>
          <cell r="L149">
            <v>0.23786458430022914</v>
          </cell>
          <cell r="M149">
            <v>0.25064224513558409</v>
          </cell>
          <cell r="N149">
            <v>0.23453681202912446</v>
          </cell>
          <cell r="O149">
            <v>0.25291351768796561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0.65011507819073799</v>
          </cell>
          <cell r="E150">
            <v>1.7308195103071438</v>
          </cell>
          <cell r="F150">
            <v>2.0928735517060457</v>
          </cell>
          <cell r="G150">
            <v>2.5567436155089425</v>
          </cell>
          <cell r="H150">
            <v>2.3531998150433449</v>
          </cell>
          <cell r="I150">
            <v>2.8279918604293326</v>
          </cell>
          <cell r="J150">
            <v>2.9821005138092858</v>
          </cell>
          <cell r="K150">
            <v>2.7430448879387508</v>
          </cell>
          <cell r="L150">
            <v>2.8797940509700708</v>
          </cell>
          <cell r="M150">
            <v>3.0168750080704458</v>
          </cell>
          <cell r="N150">
            <v>3.1317524002133705</v>
          </cell>
          <cell r="O150">
            <v>3.3457163811820281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2.1895086075812267</v>
          </cell>
          <cell r="E151">
            <v>1.563635819937496</v>
          </cell>
          <cell r="F151">
            <v>1.8412295345469696</v>
          </cell>
          <cell r="G151">
            <v>1.8530754748503755</v>
          </cell>
          <cell r="H151">
            <v>2.2810915019335152</v>
          </cell>
          <cell r="I151">
            <v>2.0427162119047955</v>
          </cell>
          <cell r="J151">
            <v>2.1370817424686832</v>
          </cell>
          <cell r="K151">
            <v>2.6349447344234505</v>
          </cell>
          <cell r="L151">
            <v>2.7743881296872686</v>
          </cell>
          <cell r="M151">
            <v>2.9221347016265731</v>
          </cell>
          <cell r="N151">
            <v>3.1097152893661275</v>
          </cell>
          <cell r="O151">
            <v>3.1872022350563425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3.2944553561091614</v>
          </cell>
          <cell r="F152">
            <v>3.9341030862530157</v>
          </cell>
          <cell r="G152">
            <v>4.409819090359318</v>
          </cell>
          <cell r="H152">
            <v>4.6342913169768636</v>
          </cell>
          <cell r="I152">
            <v>4.8707080723341312</v>
          </cell>
          <cell r="J152">
            <v>5.1191822562779681</v>
          </cell>
          <cell r="K152">
            <v>5.3779896223621995</v>
          </cell>
          <cell r="L152">
            <v>5.6541821806573394</v>
          </cell>
          <cell r="M152">
            <v>5.9390097096970189</v>
          </cell>
          <cell r="N152">
            <v>6.2414676895795029</v>
          </cell>
          <cell r="O152">
            <v>6.532918616238371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690.95623006972301</v>
          </cell>
          <cell r="E153">
            <v>659.574846512421</v>
          </cell>
          <cell r="F153">
            <v>600.90464852462196</v>
          </cell>
          <cell r="G153">
            <v>534.03407003206803</v>
          </cell>
          <cell r="H153">
            <v>417.20340162197499</v>
          </cell>
          <cell r="I153">
            <v>259.12241545512302</v>
          </cell>
          <cell r="J153">
            <v>142.23472526917399</v>
          </cell>
          <cell r="K153">
            <v>26.343632641483801</v>
          </cell>
          <cell r="L153">
            <v>25.625579805138599</v>
          </cell>
          <cell r="M153">
            <v>26.336013631960899</v>
          </cell>
          <cell r="N153">
            <v>25.128783132412298</v>
          </cell>
          <cell r="O153">
            <v>25.857563542057701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9.2186764693397247</v>
          </cell>
          <cell r="E154">
            <v>8.7999888454567525</v>
          </cell>
          <cell r="F154">
            <v>8.0176657320413103</v>
          </cell>
          <cell r="G154">
            <v>7.1273666782421703</v>
          </cell>
          <cell r="H154">
            <v>5.5688179214147802</v>
          </cell>
          <cell r="I154">
            <v>3.4597207935760927</v>
          </cell>
          <cell r="J154">
            <v>1.9002277627445872</v>
          </cell>
          <cell r="K154">
            <v>0.35404457746611595</v>
          </cell>
          <cell r="L154">
            <v>0.34447150376944852</v>
          </cell>
          <cell r="M154">
            <v>0.35414894782898415</v>
          </cell>
          <cell r="N154">
            <v>0.33811685467663949</v>
          </cell>
          <cell r="O154">
            <v>0.35076151931479604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9.3752541393449444</v>
          </cell>
          <cell r="E155">
            <v>8.9494551765593009</v>
          </cell>
          <cell r="F155">
            <v>8.153387361256744</v>
          </cell>
          <cell r="G155">
            <v>7.2460525106115012</v>
          </cell>
          <cell r="H155">
            <v>5.6608331291991174</v>
          </cell>
          <cell r="I155">
            <v>3.5159079437601477</v>
          </cell>
          <cell r="J155">
            <v>1.9299148611828258</v>
          </cell>
          <cell r="K155">
            <v>0.35744413353438048</v>
          </cell>
          <cell r="L155">
            <v>0.34770121852291203</v>
          </cell>
          <cell r="M155">
            <v>0.35734075484343147</v>
          </cell>
          <cell r="N155">
            <v>0.34096042242079078</v>
          </cell>
          <cell r="O155">
            <v>0.35084889473619724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4.5707532843294982E-4</v>
          </cell>
          <cell r="G156">
            <v>2.3752269477214801E-3</v>
          </cell>
          <cell r="H156">
            <v>2.570228391714158E-3</v>
          </cell>
          <cell r="I156">
            <v>2.5756258530945705E-3</v>
          </cell>
          <cell r="J156">
            <v>2.5906950615851806E-3</v>
          </cell>
          <cell r="K156">
            <v>2.6138315586904425E-3</v>
          </cell>
          <cell r="L156">
            <v>2.6231370308678181E-3</v>
          </cell>
          <cell r="M156">
            <v>2.8244455175942761E-3</v>
          </cell>
          <cell r="N156">
            <v>2.9008292741970506E-3</v>
          </cell>
          <cell r="O156">
            <v>5.8749075671546665E-3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6.0066916208916074E-4</v>
          </cell>
          <cell r="G157">
            <v>7.2896454954603327E-4</v>
          </cell>
          <cell r="H157">
            <v>9.1194960503809027E-4</v>
          </cell>
          <cell r="I157">
            <v>6.9512163236865238E-4</v>
          </cell>
          <cell r="J157">
            <v>4.6251512929521531E-4</v>
          </cell>
          <cell r="K157">
            <v>1.131883876822809E-3</v>
          </cell>
          <cell r="L157">
            <v>1.077356077326031E-3</v>
          </cell>
          <cell r="M157">
            <v>7.9368080399226605E-4</v>
          </cell>
          <cell r="N157">
            <v>6.4199124323109538E-4</v>
          </cell>
          <cell r="O157">
            <v>2.644544357741451E-3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6.1459221969876012E-4</v>
          </cell>
          <cell r="G158">
            <v>7.2674826391705405E-4</v>
          </cell>
          <cell r="H158">
            <v>9.1971196682197082E-4</v>
          </cell>
          <cell r="I158">
            <v>7.078714331473343E-4</v>
          </cell>
          <cell r="J158">
            <v>5.0309487205314166E-4</v>
          </cell>
          <cell r="K158">
            <v>1.1725276726129658E-3</v>
          </cell>
          <cell r="L158">
            <v>1.0949512189108702E-3</v>
          </cell>
          <cell r="M158">
            <v>8.3656226050956488E-4</v>
          </cell>
          <cell r="N158">
            <v>6.641166298564377E-4</v>
          </cell>
          <cell r="O158">
            <v>2.6883171515113837E-3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5.61384116743573E-5</v>
          </cell>
          <cell r="E159">
            <v>2.00214776620084E-5</v>
          </cell>
          <cell r="F159">
            <v>2.0072400500162701E-4</v>
          </cell>
          <cell r="G159">
            <v>7.9495814631814002E-5</v>
          </cell>
          <cell r="H159">
            <v>1.21395830471297E-4</v>
          </cell>
          <cell r="I159">
            <v>1.1192501285568599E-4</v>
          </cell>
          <cell r="J159">
            <v>1.4023172309862199E-4</v>
          </cell>
          <cell r="K159">
            <v>2.8773442193906999E-4</v>
          </cell>
          <cell r="L159">
            <v>2.0735530543183799E-4</v>
          </cell>
          <cell r="M159">
            <v>2.5666856562787E-4</v>
          </cell>
          <cell r="N159">
            <v>1.58603310940926E-4</v>
          </cell>
          <cell r="O159">
            <v>8.8882630566073696E-4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5.61384116743573E-5</v>
          </cell>
          <cell r="E160">
            <v>-3.0990619540705955E-6</v>
          </cell>
          <cell r="F160">
            <v>1.9111842080565052E-4</v>
          </cell>
          <cell r="G160">
            <v>1.9783729081555702E-4</v>
          </cell>
          <cell r="H160">
            <v>2.2862224479624002E-4</v>
          </cell>
          <cell r="I160">
            <v>1.7686478292387102E-4</v>
          </cell>
          <cell r="J160">
            <v>1.7726991299561799E-4</v>
          </cell>
          <cell r="K160">
            <v>3.2876651185126404E-4</v>
          </cell>
          <cell r="L160">
            <v>2.8457221352596001E-4</v>
          </cell>
          <cell r="M160">
            <v>3.3589601454114295E-4</v>
          </cell>
          <cell r="N160">
            <v>2.3802158398052896E-4</v>
          </cell>
          <cell r="O160">
            <v>9.8721637255095099E-4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3.619088539739717E-4</v>
          </cell>
          <cell r="E161">
            <v>0.38539034795366439</v>
          </cell>
          <cell r="F161">
            <v>0.38524594437852749</v>
          </cell>
          <cell r="G161">
            <v>0.38522447494892398</v>
          </cell>
          <cell r="H161">
            <v>0.38524260517002429</v>
          </cell>
          <cell r="I161">
            <v>0.38525022620381261</v>
          </cell>
          <cell r="J161">
            <v>0.38522166976294347</v>
          </cell>
          <cell r="K161">
            <v>0.25990686162518584</v>
          </cell>
          <cell r="L161">
            <v>9.8575769118459575E-4</v>
          </cell>
          <cell r="M161">
            <v>1.0208184489247216E-3</v>
          </cell>
          <cell r="N161">
            <v>9.953337609933258E-4</v>
          </cell>
          <cell r="O161">
            <v>1.2158357710550774E-3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3.619088539739717E-4</v>
          </cell>
          <cell r="E162">
            <v>0.38539034795366439</v>
          </cell>
          <cell r="F162">
            <v>0.38524594437852749</v>
          </cell>
          <cell r="G162">
            <v>0.38522447494892398</v>
          </cell>
          <cell r="H162">
            <v>0.38524260517002429</v>
          </cell>
          <cell r="I162">
            <v>0.38525022620381261</v>
          </cell>
          <cell r="J162">
            <v>0.38522166976294347</v>
          </cell>
          <cell r="K162">
            <v>0.25990686162518584</v>
          </cell>
          <cell r="L162">
            <v>9.8575769118459575E-4</v>
          </cell>
          <cell r="M162">
            <v>1.0208184489247216E-3</v>
          </cell>
          <cell r="N162">
            <v>9.953337609933258E-4</v>
          </cell>
          <cell r="O162">
            <v>1.2158357710550774E-3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1.46574939462742E-5</v>
          </cell>
          <cell r="E163">
            <v>2.7192315481059999E-2</v>
          </cell>
          <cell r="F163">
            <v>6.7751839740001105E-8</v>
          </cell>
          <cell r="G163">
            <v>8.5761715640248404E-8</v>
          </cell>
          <cell r="H163">
            <v>9.6208055441583102E-8</v>
          </cell>
          <cell r="I163">
            <v>1.09302176321506E-7</v>
          </cell>
          <cell r="J163">
            <v>7.1334232332543299E-8</v>
          </cell>
          <cell r="K163">
            <v>1.34344675651495E-6</v>
          </cell>
          <cell r="L163">
            <v>6.6239413578861602E-5</v>
          </cell>
          <cell r="M163">
            <v>2.98072738013806E-7</v>
          </cell>
          <cell r="N163">
            <v>6.1200648139271098E-7</v>
          </cell>
          <cell r="O163">
            <v>9.3881111494414393E-6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1.46574939462742E-5</v>
          </cell>
          <cell r="E164">
            <v>2.7206972975006301E-2</v>
          </cell>
          <cell r="F164">
            <v>2.7207040726845998E-2</v>
          </cell>
          <cell r="G164">
            <v>2.72071264885617E-2</v>
          </cell>
          <cell r="H164">
            <v>2.72072226966171E-2</v>
          </cell>
          <cell r="I164">
            <v>2.72073319987934E-2</v>
          </cell>
          <cell r="J164">
            <v>2.7207403333025799E-2</v>
          </cell>
          <cell r="K164">
            <v>1.8357863877933998E-2</v>
          </cell>
          <cell r="L164">
            <v>6.7943023150622596E-5</v>
          </cell>
          <cell r="M164">
            <v>6.8157777537485994E-5</v>
          </cell>
          <cell r="N164">
            <v>6.8673505266852498E-5</v>
          </cell>
          <cell r="O164">
            <v>7.7952384936556997E-5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4.5649760401452648E-4</v>
          </cell>
          <cell r="G165">
            <v>3.7688688662393312E-4</v>
          </cell>
          <cell r="H165">
            <v>4.7177560303003955E-4</v>
          </cell>
          <cell r="I165">
            <v>4.7536534241437095E-4</v>
          </cell>
          <cell r="J165">
            <v>4.7484173571074389E-4</v>
          </cell>
          <cell r="K165">
            <v>1.6863999879332225E-3</v>
          </cell>
          <cell r="L165">
            <v>1.7252779642989487E-3</v>
          </cell>
          <cell r="M165">
            <v>1.7793946596319824E-3</v>
          </cell>
          <cell r="N165">
            <v>1.6803506741916922E-3</v>
          </cell>
          <cell r="O165">
            <v>1.8946957209275807E-3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4.5649760401452648E-4</v>
          </cell>
          <cell r="G166">
            <v>3.7688688662393312E-4</v>
          </cell>
          <cell r="H166">
            <v>4.7177560303003955E-4</v>
          </cell>
          <cell r="I166">
            <v>4.7536534241437095E-4</v>
          </cell>
          <cell r="J166">
            <v>4.7484173571074389E-4</v>
          </cell>
          <cell r="K166">
            <v>1.6863999879332225E-3</v>
          </cell>
          <cell r="L166">
            <v>1.7252779642989487E-3</v>
          </cell>
          <cell r="M166">
            <v>1.7793946596319824E-3</v>
          </cell>
          <cell r="N166">
            <v>1.6803506741916922E-3</v>
          </cell>
          <cell r="O166">
            <v>1.8946957209275807E-3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1.10915486971029E-7</v>
          </cell>
          <cell r="F167">
            <v>3.0095439796263402E-5</v>
          </cell>
          <cell r="G167">
            <v>9.1521085531182801E-7</v>
          </cell>
          <cell r="H167">
            <v>3.0114096200427602E-6</v>
          </cell>
          <cell r="I167">
            <v>5.0634340836785904E-7</v>
          </cell>
          <cell r="J167">
            <v>3.8037386192211298E-7</v>
          </cell>
          <cell r="K167">
            <v>1.0938413884432699E-4</v>
          </cell>
          <cell r="L167">
            <v>3.4822949838231498E-6</v>
          </cell>
          <cell r="M167">
            <v>1.0883943732628299E-6</v>
          </cell>
          <cell r="N167">
            <v>9.4669191318005598E-7</v>
          </cell>
          <cell r="O167">
            <v>2.4813974379551702E-5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1.10915486971029E-7</v>
          </cell>
          <cell r="F168">
            <v>3.0106773984996488E-5</v>
          </cell>
          <cell r="G168">
            <v>3.0977611456825898E-5</v>
          </cell>
          <cell r="H168">
            <v>3.3812337226940716E-5</v>
          </cell>
          <cell r="I168">
            <v>3.3987932778073835E-5</v>
          </cell>
          <cell r="J168">
            <v>3.431826641568192E-5</v>
          </cell>
          <cell r="K168">
            <v>1.43104444404431E-4</v>
          </cell>
          <cell r="L168">
            <v>1.4718206575369263E-4</v>
          </cell>
          <cell r="M168">
            <v>1.4721799196441756E-4</v>
          </cell>
          <cell r="N168">
            <v>1.47748750397919E-4</v>
          </cell>
          <cell r="O168">
            <v>1.7420337068591634E-4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3.7454898103650078E-4</v>
          </cell>
          <cell r="E169">
            <v>6.1066327782759522E-3</v>
          </cell>
          <cell r="F169">
            <v>6.0971815797746937E-3</v>
          </cell>
          <cell r="G169">
            <v>6.0360765115128881E-3</v>
          </cell>
          <cell r="H169">
            <v>6.0676024146093018E-3</v>
          </cell>
          <cell r="I169">
            <v>6.064816742138485E-3</v>
          </cell>
          <cell r="J169">
            <v>6.0591969243342482E-3</v>
          </cell>
          <cell r="K169">
            <v>4.0452616977559117E-3</v>
          </cell>
          <cell r="L169">
            <v>8.7295681520258212E-4</v>
          </cell>
          <cell r="M169">
            <v>9.0833926244206784E-4</v>
          </cell>
          <cell r="N169">
            <v>8.8321355452957654E-4</v>
          </cell>
          <cell r="O169">
            <v>1.1225707262329135E-3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3.7454898103650078E-4</v>
          </cell>
          <cell r="E170">
            <v>6.1066327782759522E-3</v>
          </cell>
          <cell r="F170">
            <v>6.0971815797746937E-3</v>
          </cell>
          <cell r="G170">
            <v>6.0360765115128881E-3</v>
          </cell>
          <cell r="H170">
            <v>6.0676024146093018E-3</v>
          </cell>
          <cell r="I170">
            <v>6.064816742138485E-3</v>
          </cell>
          <cell r="J170">
            <v>6.0591969243342482E-3</v>
          </cell>
          <cell r="K170">
            <v>4.0452616977559117E-3</v>
          </cell>
          <cell r="L170">
            <v>8.7295681520258212E-4</v>
          </cell>
          <cell r="M170">
            <v>9.0833926244206784E-4</v>
          </cell>
          <cell r="N170">
            <v>8.8321355452957654E-4</v>
          </cell>
          <cell r="O170">
            <v>1.1225707262329135E-3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1.5537201161349101E-5</v>
          </cell>
          <cell r="E171">
            <v>4.0884722271918798E-4</v>
          </cell>
          <cell r="F171">
            <v>6.7394388806543402E-8</v>
          </cell>
          <cell r="G171">
            <v>8.5363147567149795E-8</v>
          </cell>
          <cell r="H171">
            <v>9.6453785022915906E-8</v>
          </cell>
          <cell r="I171">
            <v>1.0973578126800701E-7</v>
          </cell>
          <cell r="J171">
            <v>7.5399543914911703E-8</v>
          </cell>
          <cell r="K171">
            <v>1.61694801485481E-6</v>
          </cell>
          <cell r="L171">
            <v>5.79845289168706E-5</v>
          </cell>
          <cell r="M171">
            <v>3.1260149275822799E-7</v>
          </cell>
          <cell r="N171">
            <v>6.4533279748967902E-7</v>
          </cell>
          <cell r="O171">
            <v>1.06902698377236E-5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1.5537201161349101E-5</v>
          </cell>
          <cell r="E172">
            <v>4.2438442388053699E-4</v>
          </cell>
          <cell r="F172">
            <v>4.2445181826934302E-4</v>
          </cell>
          <cell r="G172">
            <v>4.2453718141690998E-4</v>
          </cell>
          <cell r="H172">
            <v>4.2463363520193299E-4</v>
          </cell>
          <cell r="I172">
            <v>4.2474337098320102E-4</v>
          </cell>
          <cell r="J172">
            <v>4.24818770527116E-4</v>
          </cell>
          <cell r="K172">
            <v>2.83274555430973E-4</v>
          </cell>
          <cell r="L172">
            <v>5.9965984254133097E-5</v>
          </cell>
          <cell r="M172">
            <v>6.0195667534689399E-5</v>
          </cell>
          <cell r="N172">
            <v>6.0744451493826402E-5</v>
          </cell>
          <cell r="O172">
            <v>7.1325080603611797E-5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28.619777403381136</v>
          </cell>
          <cell r="E173">
            <v>24.251991197938985</v>
          </cell>
          <cell r="F173">
            <v>27.162088358219346</v>
          </cell>
          <cell r="G173">
            <v>23.237367303784147</v>
          </cell>
          <cell r="H173">
            <v>21.066092322172572</v>
          </cell>
          <cell r="I173">
            <v>19.589753992210614</v>
          </cell>
          <cell r="J173">
            <v>15.608556385823492</v>
          </cell>
          <cell r="K173">
            <v>15.691426564406173</v>
          </cell>
          <cell r="L173">
            <v>14.646356063285607</v>
          </cell>
          <cell r="M173">
            <v>11.960820337846595</v>
          </cell>
          <cell r="N173">
            <v>11.051165882088966</v>
          </cell>
          <cell r="O173">
            <v>9.5804998350736845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2005.1537468244401</v>
          </cell>
          <cell r="E174">
            <v>1697.65272300572</v>
          </cell>
          <cell r="F174">
            <v>1898.87016811546</v>
          </cell>
          <cell r="G174">
            <v>1620.9581218159601</v>
          </cell>
          <cell r="H174">
            <v>1466.3028367326999</v>
          </cell>
          <cell r="I174">
            <v>1360.58458411273</v>
          </cell>
          <cell r="J174">
            <v>1081.7283633919101</v>
          </cell>
          <cell r="K174">
            <v>1085.1227257273899</v>
          </cell>
          <cell r="L174">
            <v>1012.85206594394</v>
          </cell>
          <cell r="M174">
            <v>827.13690266892002</v>
          </cell>
          <cell r="N174">
            <v>764.23078521361697</v>
          </cell>
          <cell r="O174">
            <v>662.52855036443304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35.552371397596495</v>
          </cell>
          <cell r="E175">
            <v>30.100225585207802</v>
          </cell>
          <cell r="F175">
            <v>33.667910782189054</v>
          </cell>
          <cell r="G175">
            <v>28.740392230779403</v>
          </cell>
          <cell r="H175">
            <v>25.998277247033638</v>
          </cell>
          <cell r="I175">
            <v>24.123840143842667</v>
          </cell>
          <cell r="J175">
            <v>19.179580911204159</v>
          </cell>
          <cell r="K175">
            <v>19.239764640556601</v>
          </cell>
          <cell r="L175">
            <v>17.95836996354501</v>
          </cell>
          <cell r="M175">
            <v>14.665547919661696</v>
          </cell>
          <cell r="N175">
            <v>13.550191227191792</v>
          </cell>
          <cell r="O175">
            <v>11.746960112844567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1.6690961287868999E-4</v>
          </cell>
          <cell r="F176">
            <v>2.9957728326028999E-4</v>
          </cell>
          <cell r="G176">
            <v>1.2917748383475E-4</v>
          </cell>
          <cell r="H176">
            <v>0.82266818249196005</v>
          </cell>
          <cell r="I176">
            <v>0.36472170570586798</v>
          </cell>
          <cell r="J176">
            <v>5.37037363697775E-4</v>
          </cell>
          <cell r="K176">
            <v>0.63589737667629198</v>
          </cell>
          <cell r="L176">
            <v>0.25684945715644503</v>
          </cell>
          <cell r="M176">
            <v>0.213804814184405</v>
          </cell>
          <cell r="N176">
            <v>0.17828386907823099</v>
          </cell>
          <cell r="O176">
            <v>0.85705857678985797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1.5566970950638379</v>
          </cell>
          <cell r="F177">
            <v>1.5569308650729548</v>
          </cell>
          <cell r="G177">
            <v>1.5567302350352952</v>
          </cell>
          <cell r="H177">
            <v>1.2265809583316298</v>
          </cell>
          <cell r="I177">
            <v>1.1874187235975175</v>
          </cell>
          <cell r="J177">
            <v>1.186804933817166</v>
          </cell>
          <cell r="K177">
            <v>1.000927116905878</v>
          </cell>
          <cell r="L177">
            <v>0.94904244178727015</v>
          </cell>
          <cell r="M177">
            <v>1.0830100832602925</v>
          </cell>
          <cell r="N177">
            <v>0.67564044189368611</v>
          </cell>
          <cell r="O177">
            <v>0.99151211510759008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2.1548237503224321E-2</v>
          </cell>
          <cell r="F178">
            <v>2.3983546665725962E-2</v>
          </cell>
          <cell r="G178">
            <v>3.0627822134256348E-2</v>
          </cell>
          <cell r="H178">
            <v>1.8133919370875249E-2</v>
          </cell>
          <cell r="I178">
            <v>6.0446775225924346E-3</v>
          </cell>
          <cell r="J178">
            <v>5.0663866538930282E-3</v>
          </cell>
          <cell r="K178">
            <v>1.2040866009026921E-2</v>
          </cell>
          <cell r="L178">
            <v>1.4544088079448143E-2</v>
          </cell>
          <cell r="M178">
            <v>4.6241012208652461E-2</v>
          </cell>
          <cell r="N178">
            <v>1.4977874202690651E-2</v>
          </cell>
          <cell r="O178">
            <v>1.3320842019731934E-2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2.1548237503224321E-2</v>
          </cell>
          <cell r="F179">
            <v>2.3983546665725962E-2</v>
          </cell>
          <cell r="G179">
            <v>3.0627822134256348E-2</v>
          </cell>
          <cell r="H179">
            <v>1.8133919370875249E-2</v>
          </cell>
          <cell r="I179">
            <v>6.0446775225924346E-3</v>
          </cell>
          <cell r="J179">
            <v>5.0663866538930282E-3</v>
          </cell>
          <cell r="K179">
            <v>1.2040866009026921E-2</v>
          </cell>
          <cell r="L179">
            <v>1.4544088079448143E-2</v>
          </cell>
          <cell r="M179">
            <v>4.6241012208652461E-2</v>
          </cell>
          <cell r="N179">
            <v>1.4977874202690651E-2</v>
          </cell>
          <cell r="O179">
            <v>1.3320842019731934E-2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3.2701986209214499E-3</v>
          </cell>
          <cell r="F180">
            <v>5.7759191903453198E-4</v>
          </cell>
          <cell r="G180">
            <v>9.2748538161622899E-4</v>
          </cell>
          <cell r="H180">
            <v>2.3581351398262699E-4</v>
          </cell>
          <cell r="I180">
            <v>2.7098944357514099E-4</v>
          </cell>
          <cell r="J180">
            <v>4.6853104528117102E-4</v>
          </cell>
          <cell r="K180">
            <v>2.3857755821239299E-3</v>
          </cell>
          <cell r="L180">
            <v>7.3421130335898406E-5</v>
          </cell>
          <cell r="M180">
            <v>4.6201936870987996E-3</v>
          </cell>
          <cell r="N180">
            <v>1.11611777339515E-5</v>
          </cell>
          <cell r="O180">
            <v>2.2761879868211999E-4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3.2701986209214499E-3</v>
          </cell>
          <cell r="F181">
            <v>3.8477905399559799E-3</v>
          </cell>
          <cell r="G181">
            <v>4.7752759215722099E-3</v>
          </cell>
          <cell r="H181">
            <v>3.41635679904193E-3</v>
          </cell>
          <cell r="I181">
            <v>1.37912969252792E-3</v>
          </cell>
          <cell r="J181">
            <v>9.7533400283894003E-4</v>
          </cell>
          <cell r="K181">
            <v>3.12529607098024E-3</v>
          </cell>
          <cell r="L181">
            <v>2.9072881692006601E-3</v>
          </cell>
          <cell r="M181">
            <v>7.0793903995586202E-3</v>
          </cell>
          <cell r="N181">
            <v>5.1040736512667096E-3</v>
          </cell>
          <cell r="O181">
            <v>4.8589736635148697E-3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1.4011320239686424</v>
          </cell>
          <cell r="E182">
            <v>1.6077984716315288</v>
          </cell>
          <cell r="F182">
            <v>1.6078070412609224</v>
          </cell>
          <cell r="G182">
            <v>1.607801383908587</v>
          </cell>
          <cell r="H182">
            <v>1.6078066345336424</v>
          </cell>
          <cell r="I182">
            <v>1.6078113044324598</v>
          </cell>
          <cell r="J182">
            <v>1.6078210827044714</v>
          </cell>
          <cell r="K182">
            <v>1.6078295749890339</v>
          </cell>
          <cell r="L182">
            <v>1.6078332893692713</v>
          </cell>
          <cell r="M182">
            <v>1.6078511137575551</v>
          </cell>
          <cell r="N182">
            <v>1.6078730325182926</v>
          </cell>
          <cell r="O182">
            <v>1.607936689922419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1.4011320239686424</v>
          </cell>
          <cell r="E183">
            <v>1.6077984716315288</v>
          </cell>
          <cell r="F183">
            <v>1.6078070412609224</v>
          </cell>
          <cell r="G183">
            <v>1.607801383908587</v>
          </cell>
          <cell r="H183">
            <v>1.6078066345336424</v>
          </cell>
          <cell r="I183">
            <v>1.6078113044324598</v>
          </cell>
          <cell r="J183">
            <v>1.6078210827044714</v>
          </cell>
          <cell r="K183">
            <v>1.6078295749890339</v>
          </cell>
          <cell r="L183">
            <v>1.6078332893692713</v>
          </cell>
          <cell r="M183">
            <v>1.6078511137575551</v>
          </cell>
          <cell r="N183">
            <v>1.6078730325182926</v>
          </cell>
          <cell r="O183">
            <v>1.607936689922419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1.5568133599651581</v>
          </cell>
          <cell r="E184">
            <v>1.7864427462572536</v>
          </cell>
          <cell r="F184">
            <v>1.7864522680676926</v>
          </cell>
          <cell r="G184">
            <v>1.7864459821206518</v>
          </cell>
          <cell r="H184">
            <v>1.7864518161484904</v>
          </cell>
          <cell r="I184">
            <v>1.7864570049249549</v>
          </cell>
          <cell r="J184">
            <v>1.7864678696716358</v>
          </cell>
          <cell r="K184">
            <v>1.7864773055433703</v>
          </cell>
          <cell r="L184">
            <v>1.7864814326325253</v>
          </cell>
          <cell r="M184">
            <v>1.7865012375083944</v>
          </cell>
          <cell r="N184">
            <v>1.7865255916869924</v>
          </cell>
          <cell r="O184">
            <v>1.7865963221360204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1.09295364094855E-4</v>
          </cell>
          <cell r="E185">
            <v>1.46645460652567E-2</v>
          </cell>
          <cell r="F185">
            <v>9.7789556190312995E-6</v>
          </cell>
          <cell r="G185">
            <v>9.2238384204408204E-5</v>
          </cell>
          <cell r="H185">
            <v>8.1011008195556997E-2</v>
          </cell>
          <cell r="I185">
            <v>3.2677587672833998E-2</v>
          </cell>
          <cell r="J185">
            <v>8.1328584068450103E-4</v>
          </cell>
          <cell r="K185">
            <v>8.0810016757193501E-2</v>
          </cell>
          <cell r="L185">
            <v>2.7515143780558499E-2</v>
          </cell>
          <cell r="M185">
            <v>6.3000318117801797E-3</v>
          </cell>
          <cell r="N185">
            <v>7.49521001235426E-2</v>
          </cell>
          <cell r="O185">
            <v>3.30846334063674E-2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9.980835148437546E-2</v>
          </cell>
          <cell r="E186">
            <v>0.11447268122967139</v>
          </cell>
          <cell r="F186">
            <v>0.11448111326491625</v>
          </cell>
          <cell r="G186">
            <v>0.11457164854115745</v>
          </cell>
          <cell r="H186">
            <v>0.11450600377575529</v>
          </cell>
          <cell r="I186">
            <v>0.11376338482868074</v>
          </cell>
          <cell r="J186">
            <v>0.1145003650613225</v>
          </cell>
          <cell r="K186">
            <v>0.11429880004807698</v>
          </cell>
          <cell r="L186">
            <v>0.11404951232072395</v>
          </cell>
          <cell r="M186">
            <v>0.11462002588808794</v>
          </cell>
          <cell r="N186">
            <v>0.11435336581636317</v>
          </cell>
          <cell r="O186">
            <v>0.11433007826340444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1.435222896798004E-3</v>
          </cell>
          <cell r="F187">
            <v>1.4286608354686255E-3</v>
          </cell>
          <cell r="G187">
            <v>1.3658702154091809E-3</v>
          </cell>
          <cell r="H187">
            <v>1.397737397330079E-3</v>
          </cell>
          <cell r="I187">
            <v>1.3943618847187431E-3</v>
          </cell>
          <cell r="J187">
            <v>1.3894110848461853E-3</v>
          </cell>
          <cell r="K187">
            <v>1.0231560795569146E-3</v>
          </cell>
          <cell r="L187">
            <v>6.3542040351110662E-4</v>
          </cell>
          <cell r="M187">
            <v>6.7235780190283423E-4</v>
          </cell>
          <cell r="N187">
            <v>6.4779380643333116E-4</v>
          </cell>
          <cell r="O187">
            <v>9.1397772285679391E-4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1.435222896798004E-3</v>
          </cell>
          <cell r="F188">
            <v>1.4286608354686255E-3</v>
          </cell>
          <cell r="G188">
            <v>1.3658702154091809E-3</v>
          </cell>
          <cell r="H188">
            <v>1.397737397330079E-3</v>
          </cell>
          <cell r="I188">
            <v>1.3943618847187431E-3</v>
          </cell>
          <cell r="J188">
            <v>1.3894110848461853E-3</v>
          </cell>
          <cell r="K188">
            <v>1.0231560795569146E-3</v>
          </cell>
          <cell r="L188">
            <v>6.3542040351110662E-4</v>
          </cell>
          <cell r="M188">
            <v>6.7235780190283423E-4</v>
          </cell>
          <cell r="N188">
            <v>6.4779380643333116E-4</v>
          </cell>
          <cell r="O188">
            <v>9.1397772285679391E-4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9.4163600335762899E-5</v>
          </cell>
          <cell r="F189">
            <v>6.9257892476692503E-8</v>
          </cell>
          <cell r="G189">
            <v>8.7171740634465296E-8</v>
          </cell>
          <cell r="H189">
            <v>9.9194096527745597E-8</v>
          </cell>
          <cell r="I189">
            <v>1.10709894863048E-7</v>
          </cell>
          <cell r="J189">
            <v>7.7065489163668797E-8</v>
          </cell>
          <cell r="K189">
            <v>4.8024095856951399E-6</v>
          </cell>
          <cell r="L189">
            <v>3.8031845082070798E-5</v>
          </cell>
          <cell r="M189">
            <v>3.6963813722053698E-7</v>
          </cell>
          <cell r="N189">
            <v>6.9939069532266804E-7</v>
          </cell>
          <cell r="O189">
            <v>1.2500465956565199E-5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9.4163600335762899E-5</v>
          </cell>
          <cell r="F190">
            <v>9.4232858228239603E-5</v>
          </cell>
          <cell r="G190">
            <v>9.4320029968874094E-5</v>
          </cell>
          <cell r="H190">
            <v>9.4419224065401804E-5</v>
          </cell>
          <cell r="I190">
            <v>9.4529933960264896E-5</v>
          </cell>
          <cell r="J190">
            <v>9.46069994494285E-5</v>
          </cell>
          <cell r="K190">
            <v>6.8793322968681506E-5</v>
          </cell>
          <cell r="L190">
            <v>4.3206031388299701E-5</v>
          </cell>
          <cell r="M190">
            <v>4.3490862285540902E-5</v>
          </cell>
          <cell r="N190">
            <v>4.4091296702796299E-5</v>
          </cell>
          <cell r="O190">
            <v>5.6480814946038002E-5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6.2948501308450152E-4</v>
          </cell>
          <cell r="F191">
            <v>6.2431764551506717E-4</v>
          </cell>
          <cell r="G191">
            <v>5.6120958486080444E-4</v>
          </cell>
          <cell r="H191">
            <v>5.9326779657816148E-4</v>
          </cell>
          <cell r="I191">
            <v>5.8972034457063565E-4</v>
          </cell>
          <cell r="J191">
            <v>5.8517665954358194E-4</v>
          </cell>
          <cell r="K191">
            <v>6.2144631146541975E-4</v>
          </cell>
          <cell r="L191">
            <v>4.3506846962773827E-4</v>
          </cell>
          <cell r="M191">
            <v>4.734838876893462E-4</v>
          </cell>
          <cell r="N191">
            <v>4.5014063091723878E-4</v>
          </cell>
          <cell r="O191">
            <v>7.0846293834665069E-4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6.2948501308450152E-4</v>
          </cell>
          <cell r="F192">
            <v>6.2431764551506717E-4</v>
          </cell>
          <cell r="G192">
            <v>5.6120958486080444E-4</v>
          </cell>
          <cell r="H192">
            <v>5.9326779657816148E-4</v>
          </cell>
          <cell r="I192">
            <v>5.8972034457063565E-4</v>
          </cell>
          <cell r="J192">
            <v>5.8517665954358194E-4</v>
          </cell>
          <cell r="K192">
            <v>6.2144631146541975E-4</v>
          </cell>
          <cell r="L192">
            <v>4.3506846962773827E-4</v>
          </cell>
          <cell r="M192">
            <v>4.734838876893462E-4</v>
          </cell>
          <cell r="N192">
            <v>4.5014063091723878E-4</v>
          </cell>
          <cell r="O192">
            <v>7.0846293834665069E-4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3.7265460155290401E-5</v>
          </cell>
          <cell r="F193">
            <v>7.3286767793402502E-8</v>
          </cell>
          <cell r="G193">
            <v>9.1634450806523798E-8</v>
          </cell>
          <cell r="H193">
            <v>1.0373766784744899E-7</v>
          </cell>
          <cell r="I193">
            <v>1.1102835331277299E-7</v>
          </cell>
          <cell r="J193">
            <v>7.62561261821196E-8</v>
          </cell>
          <cell r="K193">
            <v>1.47538035564859E-5</v>
          </cell>
          <cell r="L193">
            <v>1.38815846069957E-5</v>
          </cell>
          <cell r="M193">
            <v>4.68551734503629E-7</v>
          </cell>
          <cell r="N193">
            <v>7.9553544936779801E-7</v>
          </cell>
          <cell r="O193">
            <v>1.18496954979458E-5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3.7265460155290401E-5</v>
          </cell>
          <cell r="F194">
            <v>3.7338746923083802E-5</v>
          </cell>
          <cell r="G194">
            <v>3.7430381373890299E-5</v>
          </cell>
          <cell r="H194">
            <v>3.75341190417377E-5</v>
          </cell>
          <cell r="I194">
            <v>3.76451473950505E-5</v>
          </cell>
          <cell r="J194">
            <v>3.7721403521232603E-5</v>
          </cell>
          <cell r="K194">
            <v>4.0358821007605402E-5</v>
          </cell>
          <cell r="L194">
            <v>2.9015705908745699E-5</v>
          </cell>
          <cell r="M194">
            <v>2.9394962045327601E-5</v>
          </cell>
          <cell r="N194">
            <v>3.0087752556738401E-5</v>
          </cell>
          <cell r="O194">
            <v>4.1825426971480999E-5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1.9696299445963721E-4</v>
          </cell>
          <cell r="F195">
            <v>1.9365489983145322E-4</v>
          </cell>
          <cell r="G195">
            <v>1.3098380371612107E-4</v>
          </cell>
          <cell r="H195">
            <v>1.6319058125019822E-4</v>
          </cell>
          <cell r="I195">
            <v>1.5888251616727564E-4</v>
          </cell>
          <cell r="J195">
            <v>1.5478569685704771E-4</v>
          </cell>
          <cell r="K195">
            <v>2.4639571111977651E-4</v>
          </cell>
          <cell r="L195">
            <v>1.7289015523798391E-4</v>
          </cell>
          <cell r="M195">
            <v>2.1591431761297264E-4</v>
          </cell>
          <cell r="N195">
            <v>1.9514491453267522E-4</v>
          </cell>
          <cell r="O195">
            <v>3.6419609087026786E-4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1.9696299445963721E-4</v>
          </cell>
          <cell r="F196">
            <v>1.9365489983145322E-4</v>
          </cell>
          <cell r="G196">
            <v>1.3098380371612107E-4</v>
          </cell>
          <cell r="H196">
            <v>1.6319058125019822E-4</v>
          </cell>
          <cell r="I196">
            <v>1.5888251616727564E-4</v>
          </cell>
          <cell r="J196">
            <v>1.5478569685704771E-4</v>
          </cell>
          <cell r="K196">
            <v>2.4639571111977651E-4</v>
          </cell>
          <cell r="L196">
            <v>1.7289015523798391E-4</v>
          </cell>
          <cell r="M196">
            <v>2.1591431761297264E-4</v>
          </cell>
          <cell r="N196">
            <v>1.9514491453267522E-4</v>
          </cell>
          <cell r="O196">
            <v>3.6419609087026786E-4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6.7145618574849603E-6</v>
          </cell>
          <cell r="F197">
            <v>1.0313249892123E-7</v>
          </cell>
          <cell r="G197">
            <v>1.38604495331381E-7</v>
          </cell>
          <cell r="H197">
            <v>1.14669128451685E-7</v>
          </cell>
          <cell r="I197">
            <v>6.8363480896116398E-8</v>
          </cell>
          <cell r="J197">
            <v>7.31861399120703E-8</v>
          </cell>
          <cell r="K197">
            <v>8.7417234964004494E-6</v>
          </cell>
          <cell r="L197">
            <v>1.2558892780931399E-6</v>
          </cell>
          <cell r="M197">
            <v>8.6558565238194395E-7</v>
          </cell>
          <cell r="N197">
            <v>9.4518705906484602E-7</v>
          </cell>
          <cell r="O197">
            <v>5.2853527919532998E-6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6.7145618574849603E-6</v>
          </cell>
          <cell r="F198">
            <v>6.8176943564061796E-6</v>
          </cell>
          <cell r="G198">
            <v>6.9562988517375598E-6</v>
          </cell>
          <cell r="H198">
            <v>7.0709679801892501E-6</v>
          </cell>
          <cell r="I198">
            <v>7.13933146108537E-6</v>
          </cell>
          <cell r="J198">
            <v>7.21251760099744E-6</v>
          </cell>
          <cell r="K198">
            <v>1.3771087490333299E-5</v>
          </cell>
          <cell r="L198">
            <v>1.0386554935805601E-5</v>
          </cell>
          <cell r="M198">
            <v>1.1119417176135399E-5</v>
          </cell>
          <cell r="N198">
            <v>1.19595432224518E-5</v>
          </cell>
          <cell r="O198">
            <v>1.7166924417805698E-5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9.1578255158187343</v>
          </cell>
          <cell r="E199">
            <v>10.275919918485149</v>
          </cell>
          <cell r="F199">
            <v>10.275915055305861</v>
          </cell>
          <cell r="G199">
            <v>10.275932112660049</v>
          </cell>
          <cell r="H199">
            <v>10.275952872977387</v>
          </cell>
          <cell r="I199">
            <v>10.275972512254596</v>
          </cell>
          <cell r="J199">
            <v>10.276026483170659</v>
          </cell>
          <cell r="K199">
            <v>10.276065200955504</v>
          </cell>
          <cell r="L199">
            <v>10.276083865157553</v>
          </cell>
          <cell r="M199">
            <v>10.276186518820346</v>
          </cell>
          <cell r="N199">
            <v>10.276334384593619</v>
          </cell>
          <cell r="O199">
            <v>10.276623373199245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2.8618204459272776</v>
          </cell>
          <cell r="E200">
            <v>3.1585819421573182</v>
          </cell>
          <cell r="F200">
            <v>3.0827745165917562</v>
          </cell>
          <cell r="G200">
            <v>2.9642111863442429</v>
          </cell>
          <cell r="H200">
            <v>2.8677077785053178</v>
          </cell>
          <cell r="I200">
            <v>2.7772898681769158</v>
          </cell>
          <cell r="J200">
            <v>2.7042174955712288</v>
          </cell>
          <cell r="K200">
            <v>2.6348885130655151</v>
          </cell>
          <cell r="L200">
            <v>2.6348932987583473</v>
          </cell>
          <cell r="M200">
            <v>2.6349196202103458</v>
          </cell>
          <cell r="N200">
            <v>2.6349575345111891</v>
          </cell>
          <cell r="O200">
            <v>2.6350316341536497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9.1578255158187343</v>
          </cell>
          <cell r="E201">
            <v>10.275919918485149</v>
          </cell>
          <cell r="F201">
            <v>10.275915055305861</v>
          </cell>
          <cell r="G201">
            <v>10.275932112660049</v>
          </cell>
          <cell r="H201">
            <v>10.275952872977387</v>
          </cell>
          <cell r="I201">
            <v>10.275972512254596</v>
          </cell>
          <cell r="J201">
            <v>10.276026483170659</v>
          </cell>
          <cell r="K201">
            <v>10.276065200955504</v>
          </cell>
          <cell r="L201">
            <v>10.276083865157553</v>
          </cell>
          <cell r="M201">
            <v>10.276186518820346</v>
          </cell>
          <cell r="N201">
            <v>10.276334384593619</v>
          </cell>
          <cell r="O201">
            <v>10.276623373199245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1.1996256495612299E-7</v>
          </cell>
          <cell r="E202">
            <v>9.0328962664617499E-2</v>
          </cell>
          <cell r="F202">
            <v>1.20708767323917E-4</v>
          </cell>
          <cell r="G202">
            <v>2.1714098083610901E-5</v>
          </cell>
          <cell r="H202">
            <v>0.59204091912571899</v>
          </cell>
          <cell r="I202">
            <v>0.23823523802771801</v>
          </cell>
          <cell r="J202">
            <v>2.9953963809716599E-5</v>
          </cell>
          <cell r="K202">
            <v>0.59210401469083296</v>
          </cell>
          <cell r="L202">
            <v>0.20161038528494199</v>
          </cell>
          <cell r="M202">
            <v>3.6670033523652203E-2</v>
          </cell>
          <cell r="N202">
            <v>0.55114237443113101</v>
          </cell>
          <cell r="O202">
            <v>0.242832042612773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0.73983804788792995</v>
          </cell>
          <cell r="E203">
            <v>0.8301668544812012</v>
          </cell>
          <cell r="F203">
            <v>0.83028675282422282</v>
          </cell>
          <cell r="G203">
            <v>0.83030731034713812</v>
          </cell>
          <cell r="H203">
            <v>0.83032576409726211</v>
          </cell>
          <cell r="I203">
            <v>0.83031751838545353</v>
          </cell>
          <cell r="J203">
            <v>0.83030518210188864</v>
          </cell>
          <cell r="K203">
            <v>0.83036786992963774</v>
          </cell>
          <cell r="L203">
            <v>0.83034484667389497</v>
          </cell>
          <cell r="M203">
            <v>0.83038269660339781</v>
          </cell>
          <cell r="N203">
            <v>0.83038226898465939</v>
          </cell>
          <cell r="O203">
            <v>0.83064255978384571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3.2399124250118732</v>
          </cell>
          <cell r="E204">
            <v>3.6354710432295825</v>
          </cell>
          <cell r="F204">
            <v>4.909655728061554</v>
          </cell>
          <cell r="G204">
            <v>5.9658615448536825</v>
          </cell>
          <cell r="H204">
            <v>7.7474755420119799</v>
          </cell>
          <cell r="I204">
            <v>7.9543246718902294</v>
          </cell>
          <cell r="J204">
            <v>8.2755524268968177</v>
          </cell>
          <cell r="K204">
            <v>8.2178724606823419</v>
          </cell>
          <cell r="L204">
            <v>10.279692514321559</v>
          </cell>
          <cell r="M204">
            <v>10.428350617128912</v>
          </cell>
          <cell r="N204">
            <v>9.0610695716682521</v>
          </cell>
          <cell r="O204">
            <v>10.27823994178546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1.1489051152524377</v>
          </cell>
          <cell r="E205">
            <v>1.2864370287436602</v>
          </cell>
          <cell r="F205">
            <v>1.7318009622792094</v>
          </cell>
          <cell r="G205">
            <v>2.09328475258024</v>
          </cell>
          <cell r="H205">
            <v>2.6441896047822442</v>
          </cell>
          <cell r="I205">
            <v>2.6426327813588824</v>
          </cell>
          <cell r="J205">
            <v>2.7000171050234338</v>
          </cell>
          <cell r="K205">
            <v>2.6339334809879311</v>
          </cell>
          <cell r="L205">
            <v>3.2947732417697271</v>
          </cell>
          <cell r="M205">
            <v>3.342420069592603</v>
          </cell>
          <cell r="N205">
            <v>2.9041889652782871</v>
          </cell>
          <cell r="O205">
            <v>3.2943076736491856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3.7448245022356499E-6</v>
          </cell>
          <cell r="E206">
            <v>3.2803763523037197E-2</v>
          </cell>
          <cell r="F206">
            <v>8.9376764958813304E-2</v>
          </cell>
          <cell r="G206">
            <v>7.2282392168447701E-2</v>
          </cell>
          <cell r="H206">
            <v>0.29353592830370701</v>
          </cell>
          <cell r="I206">
            <v>0.16975997973811</v>
          </cell>
          <cell r="J206">
            <v>9.8632492979700406E-2</v>
          </cell>
          <cell r="K206">
            <v>0.291304133836853</v>
          </cell>
          <cell r="L206">
            <v>0.29822090548664398</v>
          </cell>
          <cell r="M206">
            <v>0.121137522959178</v>
          </cell>
          <cell r="N206">
            <v>0.241592552453054</v>
          </cell>
          <cell r="O206">
            <v>0.33824172513388001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0.21335640724374325</v>
          </cell>
          <cell r="E207">
            <v>0.24615964839688279</v>
          </cell>
          <cell r="F207">
            <v>0.33553567907342313</v>
          </cell>
          <cell r="G207">
            <v>0.40781712418825711</v>
          </cell>
          <cell r="H207">
            <v>0.52732869289758211</v>
          </cell>
          <cell r="I207">
            <v>0.54059381341053137</v>
          </cell>
          <cell r="J207">
            <v>0.56192729077489445</v>
          </cell>
          <cell r="K207">
            <v>0.55969461012743948</v>
          </cell>
          <cell r="L207">
            <v>0.7011714167610783</v>
          </cell>
          <cell r="M207">
            <v>0.71066030159404225</v>
          </cell>
          <cell r="N207">
            <v>0.61800422255803611</v>
          </cell>
          <cell r="O207">
            <v>0.70096972780945255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5.6086627090294794</v>
          </cell>
          <cell r="E208">
            <v>6.0095327368597893</v>
          </cell>
          <cell r="F208">
            <v>6.1300903093577643</v>
          </cell>
          <cell r="G208">
            <v>9.2514766962973152</v>
          </cell>
          <cell r="H208">
            <v>9.134273182510114</v>
          </cell>
          <cell r="I208">
            <v>8.1670626638011363</v>
          </cell>
          <cell r="J208">
            <v>9.5147660764428661</v>
          </cell>
          <cell r="K208">
            <v>9.6822365152173777</v>
          </cell>
          <cell r="L208">
            <v>9.667850406316381</v>
          </cell>
          <cell r="M208">
            <v>9.5307038703079989</v>
          </cell>
          <cell r="N208">
            <v>9.8348506807830134</v>
          </cell>
          <cell r="O208">
            <v>9.8998663562284595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9.8600828625243801E-4</v>
          </cell>
          <cell r="F209">
            <v>3.1032442219143344E-3</v>
          </cell>
          <cell r="G209">
            <v>1.025162986283296E-2</v>
          </cell>
          <cell r="H209">
            <v>1.0875446721495659E-2</v>
          </cell>
          <cell r="I209">
            <v>1.1585118404135841E-2</v>
          </cell>
          <cell r="J209">
            <v>1.8271204236163876E-2</v>
          </cell>
          <cell r="K209">
            <v>2.1954846451712213E-2</v>
          </cell>
          <cell r="L209">
            <v>2.5536773374086285E-2</v>
          </cell>
          <cell r="M209">
            <v>2.3003882116764872E-2</v>
          </cell>
          <cell r="N209">
            <v>4.7047016344709966E-2</v>
          </cell>
          <cell r="O209">
            <v>3.9241011380898382E-2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5.6086627090294794</v>
          </cell>
          <cell r="E210">
            <v>6.0105187451460438</v>
          </cell>
          <cell r="F210">
            <v>6.1331935535796829</v>
          </cell>
          <cell r="G210">
            <v>9.2617283261601457</v>
          </cell>
          <cell r="H210">
            <v>9.1451486292316133</v>
          </cell>
          <cell r="I210">
            <v>8.1786477822052728</v>
          </cell>
          <cell r="J210">
            <v>9.5330372806790216</v>
          </cell>
          <cell r="K210">
            <v>9.704191361669082</v>
          </cell>
          <cell r="L210">
            <v>9.6933871796904842</v>
          </cell>
          <cell r="M210">
            <v>9.5537077524247724</v>
          </cell>
          <cell r="N210">
            <v>9.8818976971277319</v>
          </cell>
          <cell r="O210">
            <v>9.9391073676093473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1.0280156308489614E-4</v>
          </cell>
          <cell r="F211">
            <v>1.0098234677685898E-4</v>
          </cell>
          <cell r="G211">
            <v>5.0622019410237907E-5</v>
          </cell>
          <cell r="H211">
            <v>8.2009057081448665E-5</v>
          </cell>
          <cell r="I211">
            <v>7.7290949942318898E-5</v>
          </cell>
          <cell r="J211">
            <v>7.3128215971280446E-5</v>
          </cell>
          <cell r="K211">
            <v>9.9872074789809988E-5</v>
          </cell>
          <cell r="L211">
            <v>7.0808514871335769E-5</v>
          </cell>
          <cell r="M211">
            <v>1.0781774707947414E-4</v>
          </cell>
          <cell r="N211">
            <v>8.1702679781684147E-5</v>
          </cell>
          <cell r="O211">
            <v>1.9084709559128718E-4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1.0280156308489614E-4</v>
          </cell>
          <cell r="F212">
            <v>1.0098234677685898E-4</v>
          </cell>
          <cell r="G212">
            <v>5.0622019410237907E-5</v>
          </cell>
          <cell r="H212">
            <v>8.2009057081448665E-5</v>
          </cell>
          <cell r="I212">
            <v>7.7290949942318898E-5</v>
          </cell>
          <cell r="J212">
            <v>7.3128215971280446E-5</v>
          </cell>
          <cell r="K212">
            <v>9.9872074789809988E-5</v>
          </cell>
          <cell r="L212">
            <v>7.0808514871335769E-5</v>
          </cell>
          <cell r="M212">
            <v>1.0781774707947414E-4</v>
          </cell>
          <cell r="N212">
            <v>8.1702679781684147E-5</v>
          </cell>
          <cell r="O212">
            <v>1.9084709559128718E-4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>
            <v>6.0492898590642796E-8</v>
          </cell>
          <cell r="F213">
            <v>1.76773139173065E-7</v>
          </cell>
          <cell r="G213">
            <v>1.0126211757336901E-6</v>
          </cell>
          <cell r="H213">
            <v>5.9117571310976598E-8</v>
          </cell>
          <cell r="I213">
            <v>4.0671253423402103E-8</v>
          </cell>
          <cell r="J213">
            <v>5.9973398179534395E-8</v>
          </cell>
          <cell r="K213">
            <v>1.9783730657330498E-6</v>
          </cell>
          <cell r="L213">
            <v>1.7858254145293801E-7</v>
          </cell>
          <cell r="M213">
            <v>1.11878583323279E-6</v>
          </cell>
          <cell r="N213">
            <v>4.7903541890094102E-7</v>
          </cell>
          <cell r="O213">
            <v>8.7695630074549298E-7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>
            <v>6.0492898590642796E-8</v>
          </cell>
          <cell r="F214">
            <v>2.3726603776370701E-7</v>
          </cell>
          <cell r="G214">
            <v>1.2498872134974E-6</v>
          </cell>
          <cell r="H214">
            <v>1.3090047848083799E-6</v>
          </cell>
          <cell r="I214">
            <v>1.3496760382317801E-6</v>
          </cell>
          <cell r="J214">
            <v>1.40964943641132E-6</v>
          </cell>
          <cell r="K214">
            <v>3.3683540125894302E-6</v>
          </cell>
          <cell r="L214">
            <v>3.1113108010636502E-6</v>
          </cell>
          <cell r="M214">
            <v>3.4355036633327E-6</v>
          </cell>
          <cell r="N214">
            <v>3.8595254453583499E-6</v>
          </cell>
          <cell r="O214">
            <v>4.6917065582447499E-6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4.2612354297779982</v>
          </cell>
          <cell r="E215">
            <v>4.617662862694015</v>
          </cell>
          <cell r="F215">
            <v>4.8214970839398346</v>
          </cell>
          <cell r="G215">
            <v>5.194807135810545</v>
          </cell>
          <cell r="H215">
            <v>5.5730934730619186</v>
          </cell>
          <cell r="I215">
            <v>5.9872573751744707</v>
          </cell>
          <cell r="J215">
            <v>6.4204793396081223</v>
          </cell>
          <cell r="K215">
            <v>6.9269732200776089</v>
          </cell>
          <cell r="L215">
            <v>7.4892862108693725</v>
          </cell>
          <cell r="M215">
            <v>7.8380738782237431</v>
          </cell>
          <cell r="N215">
            <v>8.482840857225149</v>
          </cell>
          <cell r="O215">
            <v>9.124361298569303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4.2612354297779982</v>
          </cell>
          <cell r="E216">
            <v>4.617662862694015</v>
          </cell>
          <cell r="F216">
            <v>4.8214970839398346</v>
          </cell>
          <cell r="G216">
            <v>5.194807135810545</v>
          </cell>
          <cell r="H216">
            <v>5.5730934730619186</v>
          </cell>
          <cell r="I216">
            <v>5.9872573751744707</v>
          </cell>
          <cell r="J216">
            <v>6.4204793396081223</v>
          </cell>
          <cell r="K216">
            <v>6.9269732200776089</v>
          </cell>
          <cell r="L216">
            <v>7.4892862108693725</v>
          </cell>
          <cell r="M216">
            <v>7.8380738782237431</v>
          </cell>
          <cell r="N216">
            <v>8.482840857225149</v>
          </cell>
          <cell r="O216">
            <v>9.124361298569303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1.3316360718056235</v>
          </cell>
          <cell r="E217">
            <v>1.4252045872512389</v>
          </cell>
          <cell r="F217">
            <v>1.4610597224060111</v>
          </cell>
          <cell r="G217">
            <v>1.5278844517089853</v>
          </cell>
          <cell r="H217">
            <v>1.5923124208748338</v>
          </cell>
          <cell r="I217">
            <v>1.6631270486595753</v>
          </cell>
          <cell r="J217">
            <v>1.7352646863805754</v>
          </cell>
          <cell r="K217">
            <v>1.8228876894941068</v>
          </cell>
          <cell r="L217">
            <v>1.9708647923340465</v>
          </cell>
          <cell r="M217">
            <v>2.0626510205851951</v>
          </cell>
          <cell r="N217">
            <v>2.2323265413750386</v>
          </cell>
          <cell r="O217">
            <v>2.4011477101498162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4.2060399798639701E-7</v>
          </cell>
          <cell r="E218">
            <v>1.02991263400513E-6</v>
          </cell>
          <cell r="F218">
            <v>1.55780296415364E-6</v>
          </cell>
          <cell r="G218">
            <v>4.5169145839606598E-6</v>
          </cell>
          <cell r="H218">
            <v>0.31896686622772102</v>
          </cell>
          <cell r="I218">
            <v>0.14397692212952301</v>
          </cell>
          <cell r="J218">
            <v>3.3170445020469903E-2</v>
          </cell>
          <cell r="K218">
            <v>0.35811148044480801</v>
          </cell>
          <cell r="L218">
            <v>0.16969578948370301</v>
          </cell>
          <cell r="M218">
            <v>7.7854210311452302E-2</v>
          </cell>
          <cell r="N218">
            <v>0.39830119069987202</v>
          </cell>
          <cell r="O218">
            <v>0.22890723820857001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0.43061773405778597</v>
          </cell>
          <cell r="E219">
            <v>0.43061389291740149</v>
          </cell>
          <cell r="F219">
            <v>0.43061109517198798</v>
          </cell>
          <cell r="G219">
            <v>0.43061266152999206</v>
          </cell>
          <cell r="H219">
            <v>0.43064134470989252</v>
          </cell>
          <cell r="I219">
            <v>0.46294483441515988</v>
          </cell>
          <cell r="J219">
            <v>0.49611235199467002</v>
          </cell>
          <cell r="K219">
            <v>0.53525541144325106</v>
          </cell>
          <cell r="L219">
            <v>0.57870116667383609</v>
          </cell>
          <cell r="M219">
            <v>0.60565521221457019</v>
          </cell>
          <cell r="N219">
            <v>0.6554768884580362</v>
          </cell>
          <cell r="O219">
            <v>0.70505550959877428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5.772239044023246E-2</v>
          </cell>
          <cell r="E220">
            <v>0.16515629175038493</v>
          </cell>
          <cell r="F220">
            <v>1.7426831296941713E-3</v>
          </cell>
          <cell r="G220">
            <v>0.16005370262079618</v>
          </cell>
          <cell r="H220">
            <v>0.15267665212066434</v>
          </cell>
          <cell r="I220">
            <v>1.5775253762748357E-2</v>
          </cell>
          <cell r="J220">
            <v>1.7530223578118984E-2</v>
          </cell>
          <cell r="K220">
            <v>1.7002031814373944E-2</v>
          </cell>
          <cell r="L220">
            <v>1.6917222892310003E-2</v>
          </cell>
          <cell r="M220">
            <v>1.6030758769627344E-2</v>
          </cell>
          <cell r="N220">
            <v>1.5776377952133644E-2</v>
          </cell>
          <cell r="O220">
            <v>1.5112213030944607E-2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1.2450394595646844E-2</v>
          </cell>
          <cell r="E221">
            <v>6.1450662512388529E-3</v>
          </cell>
          <cell r="F221">
            <v>1.3971279514350668E-3</v>
          </cell>
          <cell r="G221">
            <v>3.3706447766035531E-3</v>
          </cell>
          <cell r="H221">
            <v>8.2913818616875499E-3</v>
          </cell>
          <cell r="I221">
            <v>3.265367373272304E-3</v>
          </cell>
          <cell r="J221">
            <v>3.9095602813731603E-3</v>
          </cell>
          <cell r="K221">
            <v>5.9928306661420983E-3</v>
          </cell>
          <cell r="L221">
            <v>4.4343085166200702E-3</v>
          </cell>
          <cell r="M221">
            <v>7.159722463539484E-3</v>
          </cell>
          <cell r="N221">
            <v>6.1125601382177189E-3</v>
          </cell>
          <cell r="O221">
            <v>9.2605572310886907E-3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7.0172785035879273E-2</v>
          </cell>
          <cell r="E222">
            <v>0.1713013580016238</v>
          </cell>
          <cell r="F222">
            <v>3.1274564463332258E-3</v>
          </cell>
          <cell r="G222">
            <v>0.16341659938346836</v>
          </cell>
          <cell r="H222">
            <v>0.16095303338426623</v>
          </cell>
          <cell r="I222">
            <v>1.9011021585367483E-2</v>
          </cell>
          <cell r="J222">
            <v>2.1410908679206982E-2</v>
          </cell>
          <cell r="K222">
            <v>2.2963357600401902E-2</v>
          </cell>
          <cell r="L222">
            <v>2.1319913238956094E-2</v>
          </cell>
          <cell r="M222">
            <v>2.3154094590001343E-2</v>
          </cell>
          <cell r="N222">
            <v>2.1853014905703409E-2</v>
          </cell>
          <cell r="O222">
            <v>2.4305352496349374E-2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6.9064792862110078E-2</v>
          </cell>
          <cell r="F223">
            <v>0.14911881273045666</v>
          </cell>
          <cell r="G223">
            <v>7.2787559461455084E-2</v>
          </cell>
          <cell r="H223">
            <v>0.15177697089983727</v>
          </cell>
          <cell r="I223">
            <v>4.4436331408938969E-2</v>
          </cell>
          <cell r="J223">
            <v>0.46318407651200555</v>
          </cell>
          <cell r="K223">
            <v>0.38692250453960636</v>
          </cell>
          <cell r="L223">
            <v>7.9775821593522825E-2</v>
          </cell>
          <cell r="M223">
            <v>1.1863454281161574E-2</v>
          </cell>
          <cell r="N223">
            <v>1.0696167760056307E-2</v>
          </cell>
          <cell r="O223">
            <v>1.2738502779594848E-2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7.2699781960115922E-2</v>
          </cell>
          <cell r="F224">
            <v>0.15696717129521745</v>
          </cell>
          <cell r="G224">
            <v>7.6618483643636978E-2</v>
          </cell>
          <cell r="H224">
            <v>0.15976523252614439</v>
          </cell>
          <cell r="I224">
            <v>4.6775085693619975E-2</v>
          </cell>
          <cell r="J224">
            <v>0.48756218580211147</v>
          </cell>
          <cell r="K224">
            <v>0.40728684688379618</v>
          </cell>
          <cell r="L224">
            <v>8.3974549045813585E-2</v>
          </cell>
          <cell r="M224">
            <v>1.2487846611749032E-2</v>
          </cell>
          <cell r="N224">
            <v>1.1259123957954E-2</v>
          </cell>
          <cell r="O224">
            <v>1.3408950294310365E-2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1.10873287682326E-2</v>
          </cell>
          <cell r="F225"/>
          <cell r="G225"/>
          <cell r="H225">
            <v>5.7427665002703797E-3</v>
          </cell>
          <cell r="I225"/>
          <cell r="J225">
            <v>2.8502234760382099E-2</v>
          </cell>
          <cell r="L225">
            <v>1.5729729584016101E-5</v>
          </cell>
          <cell r="M225">
            <v>1.41642130670418E-3</v>
          </cell>
          <cell r="N225">
            <v>7.5893992649653596E-6</v>
          </cell>
          <cell r="O225">
            <v>2.7688948782702899E-4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1.10873287682326E-2</v>
          </cell>
          <cell r="F226">
            <v>1.1083466173136844E-2</v>
          </cell>
          <cell r="G226">
            <v>1.1070664239057164E-2</v>
          </cell>
          <cell r="H226">
            <v>1.1413926665900491E-2</v>
          </cell>
          <cell r="I226">
            <v>5.7415909214182928E-3</v>
          </cell>
          <cell r="J226">
            <v>3.4235386957246587E-2</v>
          </cell>
          <cell r="K226">
            <v>2.8501218142927859E-2</v>
          </cell>
          <cell r="L226">
            <v>1.0257975099550998E-2</v>
          </cell>
          <cell r="M226">
            <v>1.4307492908997011E-3</v>
          </cell>
          <cell r="N226">
            <v>1.4243997094631933E-3</v>
          </cell>
          <cell r="O226">
            <v>1.6941566731375872E-3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>
            <v>4.2512625263505476E-4</v>
          </cell>
          <cell r="E227">
            <v>4.692583610401379E-4</v>
          </cell>
          <cell r="F227">
            <v>6.4363481956935642E-4</v>
          </cell>
          <cell r="G227">
            <v>1.5284742745030389E-3</v>
          </cell>
          <cell r="H227">
            <v>3.4387859038305314E-3</v>
          </cell>
          <cell r="I227">
            <v>3.5760982127191919E-3</v>
          </cell>
          <cell r="J227">
            <v>3.7604587183385479E-3</v>
          </cell>
          <cell r="K227">
            <v>2.7960920386713717E-3</v>
          </cell>
          <cell r="L227">
            <v>6.4603791628541733E-3</v>
          </cell>
          <cell r="M227">
            <v>7.8134859059516525E-3</v>
          </cell>
          <cell r="N227">
            <v>2.0481093512868868E-2</v>
          </cell>
          <cell r="O227">
            <v>4.7372010757875609E-2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>
            <v>4.2710367564422353E-4</v>
          </cell>
          <cell r="E228">
            <v>3.9811068121066938E-4</v>
          </cell>
          <cell r="F228">
            <v>5.7339679044899315E-4</v>
          </cell>
          <cell r="G228">
            <v>1.6734460561146148E-3</v>
          </cell>
          <cell r="H228">
            <v>4.0242820923767353E-3</v>
          </cell>
          <cell r="I228">
            <v>4.0731114883212453E-3</v>
          </cell>
          <cell r="J228">
            <v>4.1212744819586096E-3</v>
          </cell>
          <cell r="K228">
            <v>2.9678478568863605E-3</v>
          </cell>
          <cell r="L228">
            <v>7.0764330643699564E-3</v>
          </cell>
          <cell r="M228">
            <v>8.4794645605433712E-3</v>
          </cell>
          <cell r="N228">
            <v>2.2648950739569167E-2</v>
          </cell>
          <cell r="O228">
            <v>5.2291298673022998E-2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1.71692514583156E-5</v>
          </cell>
          <cell r="E229">
            <v>5.9043287071937698E-8</v>
          </cell>
          <cell r="F229">
            <v>1.7444805584013401E-5</v>
          </cell>
          <cell r="G229">
            <v>1.5489160547399699E-4</v>
          </cell>
          <cell r="H229">
            <v>4.49673647916339E-4</v>
          </cell>
          <cell r="I229">
            <v>1.67469467839438E-7</v>
          </cell>
          <cell r="J229">
            <v>1.3472330803890199E-6</v>
          </cell>
          <cell r="K229">
            <v>2.1307063666063601E-4</v>
          </cell>
          <cell r="L229">
            <v>6.6554068951387205E-4</v>
          </cell>
          <cell r="M229">
            <v>1.18648180536146E-7</v>
          </cell>
          <cell r="N229">
            <v>3.6380786681015201E-2</v>
          </cell>
          <cell r="O229">
            <v>6.1647066973913996E-7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1.71692514583156E-5</v>
          </cell>
          <cell r="E230">
            <v>1.72282947453876E-5</v>
          </cell>
          <cell r="F230">
            <v>3.4673100329401001E-5</v>
          </cell>
          <cell r="G230">
            <v>1.8956470580339799E-4</v>
          </cell>
          <cell r="H230">
            <v>6.26492888944147E-4</v>
          </cell>
          <cell r="I230">
            <v>5.78928437125706E-4</v>
          </cell>
          <cell r="J230">
            <v>4.5118835046456703E-4</v>
          </cell>
          <cell r="K230">
            <v>2.1458533920886501E-4</v>
          </cell>
          <cell r="L230">
            <v>8.7980578939726695E-4</v>
          </cell>
          <cell r="M230">
            <v>8.7872997435504399E-4</v>
          </cell>
          <cell r="N230">
            <v>3.68731999896083E-2</v>
          </cell>
          <cell r="O230">
            <v>3.63815217998655E-2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3.093536226487241E-2</v>
          </cell>
          <cell r="E231">
            <v>3.6028127169796631E-3</v>
          </cell>
          <cell r="F231">
            <v>2.1998041005672295E-2</v>
          </cell>
          <cell r="G231">
            <v>2.1741374230959083E-2</v>
          </cell>
          <cell r="H231">
            <v>6.4812152120699726E-2</v>
          </cell>
          <cell r="I231">
            <v>6.4492806215489959E-2</v>
          </cell>
          <cell r="J231">
            <v>6.2880456151593128E-2</v>
          </cell>
          <cell r="K231">
            <v>8.0148037188381469E-2</v>
          </cell>
          <cell r="L231">
            <v>7.7348731705768337E-2</v>
          </cell>
          <cell r="M231">
            <v>7.347531918244625E-2</v>
          </cell>
          <cell r="N231">
            <v>0.36354495255320446</v>
          </cell>
          <cell r="O231">
            <v>0.34065058292759132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3.093536226487241E-2</v>
          </cell>
          <cell r="E232">
            <v>3.6028127169796631E-3</v>
          </cell>
          <cell r="F232">
            <v>2.1998041005672295E-2</v>
          </cell>
          <cell r="G232">
            <v>2.1741374230959083E-2</v>
          </cell>
          <cell r="H232">
            <v>6.4812152120699726E-2</v>
          </cell>
          <cell r="I232">
            <v>6.4492806215489959E-2</v>
          </cell>
          <cell r="J232">
            <v>6.2880456151593128E-2</v>
          </cell>
          <cell r="K232">
            <v>8.0148037188381469E-2</v>
          </cell>
          <cell r="L232">
            <v>7.7348731705768337E-2</v>
          </cell>
          <cell r="M232">
            <v>7.347531918244625E-2</v>
          </cell>
          <cell r="N232">
            <v>0.36354495255320446</v>
          </cell>
          <cell r="O232">
            <v>0.34065058292759132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3.124784067158827E-2</v>
          </cell>
          <cell r="E233">
            <v>3.6392047646259212E-3</v>
          </cell>
          <cell r="F233">
            <v>2.2220243440073045E-2</v>
          </cell>
          <cell r="G233">
            <v>2.1960984071675838E-2</v>
          </cell>
          <cell r="H233">
            <v>6.5466820323939134E-2</v>
          </cell>
          <cell r="I233">
            <v>6.5144248702515131E-2</v>
          </cell>
          <cell r="J233">
            <v>6.3515612274336483E-2</v>
          </cell>
          <cell r="K233">
            <v>8.0957613321597385E-2</v>
          </cell>
          <cell r="L233">
            <v>7.8130032026028653E-2</v>
          </cell>
          <cell r="M233">
            <v>7.4217494123683156E-2</v>
          </cell>
          <cell r="N233">
            <v>0.36721712379111554</v>
          </cell>
          <cell r="O233">
            <v>0.34409149790665799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3.2592537362058002E-4</v>
          </cell>
          <cell r="F234">
            <v>2.4547849788060599E-3</v>
          </cell>
          <cell r="G234">
            <v>1.47983182269142E-3</v>
          </cell>
          <cell r="H234">
            <v>5.1706368086467201E-3</v>
          </cell>
          <cell r="I234">
            <v>4.7433028416215403E-3</v>
          </cell>
          <cell r="J234">
            <v>3.8949772941649099E-3</v>
          </cell>
          <cell r="K234">
            <v>5.9281122996229898E-3</v>
          </cell>
          <cell r="L234">
            <v>4.8104411395057303E-3</v>
          </cell>
          <cell r="M234">
            <v>4.9368552207505398E-3</v>
          </cell>
          <cell r="N234">
            <v>2.9943735536962501E-2</v>
          </cell>
          <cell r="O234">
            <v>1.9151056827730498E-2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4.9819334762930042E-4</v>
          </cell>
          <cell r="F235">
            <v>2.7650365416832003E-3</v>
          </cell>
          <cell r="G235">
            <v>2.3467551963156407E-3</v>
          </cell>
          <cell r="H235">
            <v>6.3003643112527806E-3</v>
          </cell>
          <cell r="I235">
            <v>6.2407394888723501E-3</v>
          </cell>
          <cell r="J235">
            <v>5.9994289834215293E-3</v>
          </cell>
          <cell r="K235">
            <v>8.1432864098927894E-3</v>
          </cell>
          <cell r="L235">
            <v>7.3326264602830106E-3</v>
          </cell>
          <cell r="M235">
            <v>7.4440026577221093E-3</v>
          </cell>
          <cell r="N235">
            <v>3.3345288936621018E-2</v>
          </cell>
          <cell r="O235">
            <v>3.1920510850740998E-2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>
            <v>6.4569960335492095E-7</v>
          </cell>
          <cell r="E236">
            <v>5.8228744408712202E-6</v>
          </cell>
          <cell r="F236">
            <v>1.387678331489026</v>
          </cell>
          <cell r="G236">
            <v>1.2061242932015126</v>
          </cell>
          <cell r="H236">
            <v>0.6826244944804053</v>
          </cell>
          <cell r="I236">
            <v>0.7102535928357524</v>
          </cell>
          <cell r="J236">
            <v>0.69256776977484669</v>
          </cell>
          <cell r="K236">
            <v>0.35426703385178515</v>
          </cell>
          <cell r="L236">
            <v>0.12200026606066348</v>
          </cell>
          <cell r="M236">
            <v>7.4616385804699412E-2</v>
          </cell>
          <cell r="N236">
            <v>7.3649310297735637E-2</v>
          </cell>
          <cell r="O236">
            <v>5.6214173604946426E-2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6.0451979572518155E-6</v>
          </cell>
          <cell r="E237">
            <v>1.5618820010630799E-6</v>
          </cell>
          <cell r="F237">
            <v>1.3877202465202292</v>
          </cell>
          <cell r="G237">
            <v>1.206164206250143</v>
          </cell>
          <cell r="H237">
            <v>0.68264999153534578</v>
          </cell>
          <cell r="I237">
            <v>0.71028326654144025</v>
          </cell>
          <cell r="J237">
            <v>0.69259519876644882</v>
          </cell>
          <cell r="K237">
            <v>0.35428320313918171</v>
          </cell>
          <cell r="L237">
            <v>0.12201443717200354</v>
          </cell>
          <cell r="M237">
            <v>7.4621977915532378E-2</v>
          </cell>
          <cell r="N237">
            <v>7.3657003904557761E-2</v>
          </cell>
          <cell r="O237">
            <v>5.6225370795167519E-2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2.41375849723694E-2</v>
          </cell>
          <cell r="E238">
            <v>8.7270398964018697E-2</v>
          </cell>
          <cell r="F238">
            <v>1.6878067803415399E-4</v>
          </cell>
          <cell r="G238">
            <v>1.7867373627092499E-4</v>
          </cell>
          <cell r="H238">
            <v>1.5741408850146799E-2</v>
          </cell>
          <cell r="I238">
            <v>4.3051799563714702E-2</v>
          </cell>
          <cell r="J238">
            <v>4.2466890830543998E-4</v>
          </cell>
          <cell r="K238">
            <v>1.70401702946109E-3</v>
          </cell>
          <cell r="L238">
            <v>5.69849877564765E-3</v>
          </cell>
          <cell r="M238">
            <v>2.1202062003122198E-3</v>
          </cell>
          <cell r="N238">
            <v>2.2797717056317599E-3</v>
          </cell>
          <cell r="O238">
            <v>3.2730037552846998E-3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2.4138494341258122E-2</v>
          </cell>
          <cell r="E239">
            <v>0.11129128469078636</v>
          </cell>
          <cell r="F239">
            <v>0.1112867379524077</v>
          </cell>
          <cell r="G239">
            <v>0.11129526837194913</v>
          </cell>
          <cell r="H239">
            <v>6.6553618918005375E-2</v>
          </cell>
          <cell r="I239">
            <v>5.8813707238550943E-2</v>
          </cell>
          <cell r="J239">
            <v>5.8816683115668199E-2</v>
          </cell>
          <cell r="K239">
            <v>3.1054045099052102E-2</v>
          </cell>
          <cell r="L239">
            <v>1.140585555012672E-2</v>
          </cell>
          <cell r="M239">
            <v>8.474495353873979E-3</v>
          </cell>
          <cell r="N239">
            <v>7.7336372145937653E-3</v>
          </cell>
          <cell r="O239">
            <v>6.7766701731767458E-3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6.9177136895267104</v>
          </cell>
          <cell r="E240">
            <v>6.3117702716747832</v>
          </cell>
          <cell r="F240">
            <v>6.245993768120238</v>
          </cell>
          <cell r="G240">
            <v>5.0979561356780696</v>
          </cell>
          <cell r="H240">
            <v>3.8997203161036667</v>
          </cell>
          <cell r="I240">
            <v>2.6745210455403594</v>
          </cell>
          <cell r="J240">
            <v>1.4398671501407694</v>
          </cell>
          <cell r="K240">
            <v>0.20699231899353018</v>
          </cell>
          <cell r="L240">
            <v>0.20682278306231272</v>
          </cell>
          <cell r="M240">
            <v>0.20678103552901969</v>
          </cell>
          <cell r="N240">
            <v>0.19925955241412283</v>
          </cell>
          <cell r="O240">
            <v>0.1975663314145302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655.768915004017</v>
          </cell>
          <cell r="E241">
            <v>597.36174405582403</v>
          </cell>
          <cell r="F241">
            <v>589.70778672472102</v>
          </cell>
          <cell r="G241">
            <v>479.38620236152798</v>
          </cell>
          <cell r="H241">
            <v>365.24477091686202</v>
          </cell>
          <cell r="I241">
            <v>249.49658791100001</v>
          </cell>
          <cell r="J241">
            <v>133.78762342757699</v>
          </cell>
          <cell r="K241">
            <v>19.157088044753099</v>
          </cell>
          <cell r="L241">
            <v>19.141397536154098</v>
          </cell>
          <cell r="M241">
            <v>19.1375338122496</v>
          </cell>
          <cell r="N241">
            <v>18.441422405991499</v>
          </cell>
          <cell r="O241">
            <v>18.284715220304001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8.8978143148442115</v>
          </cell>
          <cell r="E242">
            <v>8.1053153874602923</v>
          </cell>
          <cell r="F242">
            <v>8.0014625064412677</v>
          </cell>
          <cell r="G242">
            <v>6.5045617688131445</v>
          </cell>
          <cell r="H242">
            <v>4.9558313557240377</v>
          </cell>
          <cell r="I242">
            <v>3.3852997002849374</v>
          </cell>
          <cell r="J242">
            <v>1.8153001821923549</v>
          </cell>
          <cell r="K242">
            <v>0.25993335203192763</v>
          </cell>
          <cell r="L242">
            <v>0.25972045503601277</v>
          </cell>
          <cell r="M242">
            <v>0.25966803001695543</v>
          </cell>
          <cell r="N242">
            <v>0.25022282776107929</v>
          </cell>
          <cell r="O242">
            <v>0.24809654301633594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1.7464491423909601E-2</v>
          </cell>
          <cell r="F243">
            <v>1.4696544425025801E-4</v>
          </cell>
          <cell r="G243">
            <v>1.52018794813413E-4</v>
          </cell>
          <cell r="H243">
            <v>0.164656637027427</v>
          </cell>
          <cell r="I243">
            <v>1.3332451224534801E-2</v>
          </cell>
          <cell r="J243">
            <v>2.0053992417424699E-4</v>
          </cell>
          <cell r="K243">
            <v>6.8112674021651304E-3</v>
          </cell>
          <cell r="L243">
            <v>1.0100927477185599E-2</v>
          </cell>
          <cell r="M243">
            <v>6.13309835119557E-3</v>
          </cell>
          <cell r="N243">
            <v>4.9398354563639502E-3</v>
          </cell>
          <cell r="O243">
            <v>1.6939960971142701E-2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0.39378745539526538</v>
          </cell>
          <cell r="F244">
            <v>0.39379756706909547</v>
          </cell>
          <cell r="G244">
            <v>0.39350676780763899</v>
          </cell>
          <cell r="H244">
            <v>0.27113973863291924</v>
          </cell>
          <cell r="I244">
            <v>0.17801364753270812</v>
          </cell>
          <cell r="J244">
            <v>0.14267470773030891</v>
          </cell>
          <cell r="K244">
            <v>2.0062936157460867E-2</v>
          </cell>
          <cell r="L244">
            <v>1.8950539977835856E-2</v>
          </cell>
          <cell r="M244">
            <v>1.9282908735810619E-2</v>
          </cell>
          <cell r="N244">
            <v>1.8308405293716357E-2</v>
          </cell>
          <cell r="O244">
            <v>2.0023182218519398E-2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2.2152935804039352E-5</v>
          </cell>
          <cell r="F245">
            <v>2.12001121000491E-4</v>
          </cell>
          <cell r="G245">
            <v>2.8052484807948798E-3</v>
          </cell>
          <cell r="H245">
            <v>9.4800119564650946E-3</v>
          </cell>
          <cell r="I245">
            <v>1.3668316222507141E-2</v>
          </cell>
          <cell r="J245">
            <v>1.727179026909046E-2</v>
          </cell>
          <cell r="K245">
            <v>1.5429372754797105E-2</v>
          </cell>
          <cell r="L245">
            <v>1.8612456254299897E-2</v>
          </cell>
          <cell r="M245">
            <v>2.1125963453594014E-2</v>
          </cell>
          <cell r="N245">
            <v>2.6127130486511895E-2</v>
          </cell>
          <cell r="O245">
            <v>2.9843680912203911E-2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0.69259012257194563</v>
          </cell>
          <cell r="E246">
            <v>0.75020397363669744</v>
          </cell>
          <cell r="F246">
            <v>0.65286481545191799</v>
          </cell>
          <cell r="G246">
            <v>2.501662321663241</v>
          </cell>
          <cell r="H246">
            <v>5.3426019741918029</v>
          </cell>
          <cell r="I246">
            <v>5.6552016229042188</v>
          </cell>
          <cell r="J246">
            <v>5.7086073039531637</v>
          </cell>
          <cell r="K246">
            <v>4.4757952798186622</v>
          </cell>
          <cell r="L246">
            <v>4.4294260984812626</v>
          </cell>
          <cell r="M246">
            <v>4.4857365182966511</v>
          </cell>
          <cell r="N246">
            <v>4.8271669450391137</v>
          </cell>
          <cell r="O246">
            <v>5.144418190549322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0.69259012257194563</v>
          </cell>
          <cell r="E247">
            <v>0.75022612657250154</v>
          </cell>
          <cell r="F247">
            <v>0.6530768165729175</v>
          </cell>
          <cell r="G247">
            <v>2.5044675701440369</v>
          </cell>
          <cell r="H247">
            <v>5.3520819861482707</v>
          </cell>
          <cell r="I247">
            <v>5.6688699391267319</v>
          </cell>
          <cell r="J247">
            <v>5.7258790942222557</v>
          </cell>
          <cell r="K247">
            <v>4.4912246525734592</v>
          </cell>
          <cell r="L247">
            <v>4.4480385547355601</v>
          </cell>
          <cell r="M247">
            <v>4.5068624817502441</v>
          </cell>
          <cell r="N247">
            <v>4.853294075525624</v>
          </cell>
          <cell r="O247">
            <v>5.1742618714615292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9.8844302607018211</v>
          </cell>
          <cell r="E248">
            <v>12.911284647061024</v>
          </cell>
          <cell r="F248">
            <v>14.392799417746183</v>
          </cell>
          <cell r="G248">
            <v>17.067696662017752</v>
          </cell>
          <cell r="H248">
            <v>19.801351612498227</v>
          </cell>
          <cell r="I248">
            <v>21.931245551587146</v>
          </cell>
          <cell r="J248">
            <v>24.682037633797911</v>
          </cell>
          <cell r="K248">
            <v>25.625525365523512</v>
          </cell>
          <cell r="L248">
            <v>26.177592342440082</v>
          </cell>
          <cell r="M248">
            <v>26.270970608290781</v>
          </cell>
          <cell r="N248">
            <v>23.67428224231449</v>
          </cell>
          <cell r="O248">
            <v>24.997892795567196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9.8844302607018211</v>
          </cell>
          <cell r="E249">
            <v>12.911284647061024</v>
          </cell>
          <cell r="F249">
            <v>14.392799417746183</v>
          </cell>
          <cell r="G249">
            <v>17.067696662017752</v>
          </cell>
          <cell r="H249">
            <v>19.801351612498227</v>
          </cell>
          <cell r="I249">
            <v>21.931245551587146</v>
          </cell>
          <cell r="J249">
            <v>24.682037633797911</v>
          </cell>
          <cell r="K249">
            <v>25.625525365523512</v>
          </cell>
          <cell r="L249">
            <v>26.177592342440082</v>
          </cell>
          <cell r="M249">
            <v>26.270970608290781</v>
          </cell>
          <cell r="N249">
            <v>23.67428224231449</v>
          </cell>
          <cell r="O249">
            <v>24.997892795567196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58.701894525621206</v>
          </cell>
          <cell r="F250">
            <v>51.050702749234539</v>
          </cell>
          <cell r="G250">
            <v>51.728895794476784</v>
          </cell>
          <cell r="H250">
            <v>52.12072996623391</v>
          </cell>
          <cell r="I250">
            <v>52.656414841886139</v>
          </cell>
          <cell r="J250">
            <v>52.048658490129924</v>
          </cell>
          <cell r="K250">
            <v>52.11234664540769</v>
          </cell>
          <cell r="L250">
            <v>53.160802219774219</v>
          </cell>
          <cell r="M250">
            <v>54.01448594191794</v>
          </cell>
          <cell r="N250">
            <v>54.824587483546175</v>
          </cell>
          <cell r="O250">
            <v>55.595645951604581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58.701894525621206</v>
          </cell>
          <cell r="F251">
            <v>51.050702749234539</v>
          </cell>
          <cell r="G251">
            <v>51.728895794476784</v>
          </cell>
          <cell r="H251">
            <v>52.12072996623391</v>
          </cell>
          <cell r="I251">
            <v>52.656414841886139</v>
          </cell>
          <cell r="J251">
            <v>52.048658490129924</v>
          </cell>
          <cell r="K251">
            <v>52.11234664540769</v>
          </cell>
          <cell r="L251">
            <v>53.160802219774219</v>
          </cell>
          <cell r="M251">
            <v>54.01448594191794</v>
          </cell>
          <cell r="N251">
            <v>54.824587483546175</v>
          </cell>
          <cell r="O251">
            <v>55.595645951604581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5.5931637718603098E-7</v>
          </cell>
          <cell r="E252">
            <v>5.4787138565819396E-6</v>
          </cell>
          <cell r="F252">
            <v>4.8631689164071897E-6</v>
          </cell>
          <cell r="G252">
            <v>5.97775761402533E-6</v>
          </cell>
          <cell r="H252">
            <v>3.6145851633428797E-5</v>
          </cell>
          <cell r="I252">
            <v>5.6627601082236398E-2</v>
          </cell>
          <cell r="J252">
            <v>3.5170922362994399</v>
          </cell>
          <cell r="K252">
            <v>1.93450092183916</v>
          </cell>
          <cell r="L252">
            <v>0.11083315564059699</v>
          </cell>
          <cell r="M252">
            <v>9.0298604428123402E-2</v>
          </cell>
          <cell r="N252">
            <v>0.69284596668868503</v>
          </cell>
          <cell r="O252">
            <v>3.0480046308899502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6.6055318276702373</v>
          </cell>
          <cell r="E253">
            <v>6.2047535832967613</v>
          </cell>
          <cell r="F253">
            <v>5.5091145169932902</v>
          </cell>
          <cell r="G253">
            <v>5.5091041279881736</v>
          </cell>
          <cell r="H253">
            <v>5.5091320398130277</v>
          </cell>
          <cell r="I253">
            <v>5.5657488643874435</v>
          </cell>
          <cell r="J253">
            <v>5.5015082831561859</v>
          </cell>
          <cell r="K253">
            <v>5.5082421106317687</v>
          </cell>
          <cell r="L253">
            <v>5.619061190759596</v>
          </cell>
          <cell r="M253">
            <v>5.7093029657207115</v>
          </cell>
          <cell r="N253">
            <v>5.7949246209477261</v>
          </cell>
          <cell r="O253">
            <v>5.8764370001300046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3.3353170097922655E-3</v>
          </cell>
          <cell r="E254">
            <v>1.2427223916202535E-3</v>
          </cell>
          <cell r="F254">
            <v>2.2997904674179571E-3</v>
          </cell>
          <cell r="G254">
            <v>0.32177422103138675</v>
          </cell>
          <cell r="H254">
            <v>0.31996816113935939</v>
          </cell>
          <cell r="I254">
            <v>0.32071049638629556</v>
          </cell>
          <cell r="J254">
            <v>0.31673508247454873</v>
          </cell>
          <cell r="K254">
            <v>0.3110652855758736</v>
          </cell>
          <cell r="L254">
            <v>0.31375323243231656</v>
          </cell>
          <cell r="M254">
            <v>0.30749913017896574</v>
          </cell>
          <cell r="N254">
            <v>0.30921073064700133</v>
          </cell>
          <cell r="O254">
            <v>0.29231844398373641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0.22671508037618276</v>
          </cell>
          <cell r="E255">
            <v>0.22891632492187514</v>
          </cell>
          <cell r="F255">
            <v>0.33441606071660812</v>
          </cell>
          <cell r="G255">
            <v>1.1187403139928932E-2</v>
          </cell>
          <cell r="H255">
            <v>9.23791365642662E-3</v>
          </cell>
          <cell r="I255">
            <v>6.8436283508671019E-3</v>
          </cell>
          <cell r="J255">
            <v>9.1593257620521083E-3</v>
          </cell>
          <cell r="K255">
            <v>1.31792179702677E-2</v>
          </cell>
          <cell r="L255">
            <v>1.0486314263432323E-2</v>
          </cell>
          <cell r="M255">
            <v>1.6747186837616019E-2</v>
          </cell>
          <cell r="N255">
            <v>1.5029522330172207E-2</v>
          </cell>
          <cell r="O255">
            <v>3.1962931264222255E-2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0.23005039738597499</v>
          </cell>
          <cell r="E256">
            <v>0.23015904731349537</v>
          </cell>
          <cell r="F256">
            <v>0.33671012415107754</v>
          </cell>
          <cell r="G256">
            <v>0.3329481685396587</v>
          </cell>
          <cell r="H256">
            <v>0.32919021386409852</v>
          </cell>
          <cell r="I256">
            <v>0.32752767670442712</v>
          </cell>
          <cell r="J256">
            <v>0.3258660651734856</v>
          </cell>
          <cell r="K256">
            <v>0.32421018701768717</v>
          </cell>
          <cell r="L256">
            <v>0.32420485940047827</v>
          </cell>
          <cell r="M256">
            <v>0.32420989947618156</v>
          </cell>
          <cell r="N256">
            <v>0.32420795506803851</v>
          </cell>
          <cell r="O256">
            <v>0.32422178478168295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6.0060277918111014E-5</v>
          </cell>
          <cell r="F257">
            <v>1.6560474001507919</v>
          </cell>
          <cell r="G257">
            <v>4.3786315655248913</v>
          </cell>
          <cell r="H257">
            <v>4.4923376417343031</v>
          </cell>
          <cell r="I257">
            <v>4.503655756071991</v>
          </cell>
          <cell r="J257">
            <v>5.194240169076477</v>
          </cell>
          <cell r="K257">
            <v>5.4747138761645626</v>
          </cell>
          <cell r="L257">
            <v>5.668937142599594</v>
          </cell>
          <cell r="M257">
            <v>5.9778894044404058</v>
          </cell>
          <cell r="N257">
            <v>5.5962176049743944</v>
          </cell>
          <cell r="O257">
            <v>5.7649460998219064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6.0086966422970262E-5</v>
          </cell>
          <cell r="F258">
            <v>1.2229211837088865</v>
          </cell>
          <cell r="G258">
            <v>2.3242514467410702</v>
          </cell>
          <cell r="H258">
            <v>2.5519877811443163</v>
          </cell>
          <cell r="I258">
            <v>2.9000396283492762</v>
          </cell>
          <cell r="J258">
            <v>2.5871837049042661</v>
          </cell>
          <cell r="K258">
            <v>2.701628260166558</v>
          </cell>
          <cell r="L258">
            <v>2.9261217963533586</v>
          </cell>
          <cell r="M258">
            <v>3.0521836539103067</v>
          </cell>
          <cell r="N258">
            <v>3.8938452804016404</v>
          </cell>
          <cell r="O258">
            <v>4.1809816063662826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1.1929731241067766E-4</v>
          </cell>
          <cell r="F259">
            <v>2.8789685838596788</v>
          </cell>
          <cell r="G259">
            <v>6.7028830122659562</v>
          </cell>
          <cell r="H259">
            <v>7.0443254228786243</v>
          </cell>
          <cell r="I259">
            <v>7.4036953844212645</v>
          </cell>
          <cell r="J259">
            <v>7.781423873980736</v>
          </cell>
          <cell r="K259">
            <v>8.1763421363311224</v>
          </cell>
          <cell r="L259">
            <v>8.5950589389529561</v>
          </cell>
          <cell r="M259">
            <v>9.0300730583507161</v>
          </cell>
          <cell r="N259">
            <v>9.4900628853760356</v>
          </cell>
          <cell r="O259">
            <v>9.945927706188181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6.2640337366703755E-2</v>
          </cell>
          <cell r="F260">
            <v>0.29723810416949181</v>
          </cell>
          <cell r="G260">
            <v>0.60186013927235316</v>
          </cell>
          <cell r="H260">
            <v>0.52218526757440065</v>
          </cell>
          <cell r="I260">
            <v>0.54987585158452623</v>
          </cell>
          <cell r="J260">
            <v>0.53463253940993227</v>
          </cell>
          <cell r="K260">
            <v>0.52566549654681949</v>
          </cell>
          <cell r="L260">
            <v>0.63094023849237169</v>
          </cell>
          <cell r="M260">
            <v>0.49403662068306459</v>
          </cell>
          <cell r="N260">
            <v>0.52466792051204636</v>
          </cell>
          <cell r="O260">
            <v>0.49109866549662318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6.265246215982849E-2</v>
          </cell>
          <cell r="F261">
            <v>0.29724909064749105</v>
          </cell>
          <cell r="G261">
            <v>0.60187839976936219</v>
          </cell>
          <cell r="H261">
            <v>0.52221180012704804</v>
          </cell>
          <cell r="I261">
            <v>0.54991213867859989</v>
          </cell>
          <cell r="J261">
            <v>0.53469536705101717</v>
          </cell>
          <cell r="K261">
            <v>0.5257288155116181</v>
          </cell>
          <cell r="L261">
            <v>0.63099433369769897</v>
          </cell>
          <cell r="M261">
            <v>0.49410237115870503</v>
          </cell>
          <cell r="N261">
            <v>0.52471495573773907</v>
          </cell>
          <cell r="O261">
            <v>0.49116556694209734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2.9443366875162702E-4</v>
          </cell>
          <cell r="E262">
            <v>9.3853485254643803E-3</v>
          </cell>
          <cell r="F262">
            <v>2.4835894824942101E-2</v>
          </cell>
          <cell r="G262">
            <v>2.6027499471452501E-2</v>
          </cell>
          <cell r="H262">
            <v>4.7557836269956598E-3</v>
          </cell>
          <cell r="I262">
            <v>2.91489135603295E-2</v>
          </cell>
          <cell r="J262">
            <v>2.6163165522712601E-2</v>
          </cell>
          <cell r="K262">
            <v>5.4102616583336198E-3</v>
          </cell>
          <cell r="L262">
            <v>2.8327283618545002E-2</v>
          </cell>
          <cell r="M262">
            <v>2.7159747729284801E-2</v>
          </cell>
          <cell r="N262">
            <v>1.36844672969751E-2</v>
          </cell>
          <cell r="O262">
            <v>2.03054353716897E-2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2.9443366875162702E-4</v>
          </cell>
          <cell r="E263">
            <v>9.6452961278431278E-3</v>
          </cell>
          <cell r="F263">
            <v>3.4432922592867385E-2</v>
          </cell>
          <cell r="G263">
            <v>6.0379339836094816E-2</v>
          </cell>
          <cell r="H263">
            <v>6.0097591022331698E-2</v>
          </cell>
          <cell r="I263">
            <v>5.9822286750565716E-2</v>
          </cell>
          <cell r="J263">
            <v>5.9825893346128062E-2</v>
          </cell>
          <cell r="K263">
            <v>5.9883883291568067E-2</v>
          </cell>
          <cell r="L263">
            <v>5.9840712586509144E-2</v>
          </cell>
          <cell r="M263">
            <v>5.9901784082581115E-2</v>
          </cell>
          <cell r="N263">
            <v>5.9856978937404083E-2</v>
          </cell>
          <cell r="O263">
            <v>5.9938772800066487E-2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5.6100105159971712</v>
          </cell>
          <cell r="E264">
            <v>6.0767072702583791</v>
          </cell>
          <cell r="F264">
            <v>6.0767120064297302</v>
          </cell>
          <cell r="G264">
            <v>6.0767136208945525</v>
          </cell>
          <cell r="H264">
            <v>6.0767183553430524</v>
          </cell>
          <cell r="I264">
            <v>6.076728703398687</v>
          </cell>
          <cell r="J264">
            <v>6.0767823654794579</v>
          </cell>
          <cell r="K264">
            <v>6.5070010896316619</v>
          </cell>
          <cell r="L264">
            <v>6.508556300892125</v>
          </cell>
          <cell r="M264">
            <v>6.5086382116038912</v>
          </cell>
          <cell r="N264">
            <v>6.5092420986150774</v>
          </cell>
          <cell r="O264">
            <v>6.971818833837923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6.0987871659119515</v>
          </cell>
          <cell r="E265">
            <v>6.6044090730526754</v>
          </cell>
          <cell r="F265">
            <v>6.601811666637099</v>
          </cell>
          <cell r="G265">
            <v>6.5974803847610337</v>
          </cell>
          <cell r="H265">
            <v>6.5931581698855535</v>
          </cell>
          <cell r="I265">
            <v>6.5888477079556065</v>
          </cell>
          <cell r="J265">
            <v>6.5845898267354181</v>
          </cell>
          <cell r="K265">
            <v>7.0461442795815801</v>
          </cell>
          <cell r="L265">
            <v>7.0478283492129625</v>
          </cell>
          <cell r="M265">
            <v>7.0479170467074201</v>
          </cell>
          <cell r="N265">
            <v>7.0485709692979999</v>
          </cell>
          <cell r="O265">
            <v>7.5494748990593621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0.849700419605391</v>
          </cell>
          <cell r="E266">
            <v>4.6957881482478201E-7</v>
          </cell>
          <cell r="F266">
            <v>3.50780921842134E-7</v>
          </cell>
          <cell r="G266">
            <v>3.0430753892814098E-7</v>
          </cell>
          <cell r="H266">
            <v>2.9987017885198402E-7</v>
          </cell>
          <cell r="I266">
            <v>3.6020221808999101E-7</v>
          </cell>
          <cell r="J266">
            <v>4.60531266642237E-7</v>
          </cell>
          <cell r="K266">
            <v>6.56373710935512E-7</v>
          </cell>
          <cell r="L266">
            <v>7.4148943726357E-7</v>
          </cell>
          <cell r="M266">
            <v>1.34173024999818E-6</v>
          </cell>
          <cell r="N266">
            <v>1.7485776230726899E-6</v>
          </cell>
          <cell r="O266">
            <v>6.9909382144657701E-6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0.849700419605391</v>
          </cell>
          <cell r="E267">
            <v>0.84970088918420505</v>
          </cell>
          <cell r="F267">
            <v>0.84970123996512703</v>
          </cell>
          <cell r="G267">
            <v>0.84970154427266598</v>
          </cell>
          <cell r="H267">
            <v>0.849701844142845</v>
          </cell>
          <cell r="I267">
            <v>0.84970220434506305</v>
          </cell>
          <cell r="J267">
            <v>0.84970266487632995</v>
          </cell>
          <cell r="K267">
            <v>0.849703321250041</v>
          </cell>
          <cell r="L267">
            <v>0.84970406273947796</v>
          </cell>
          <cell r="M267">
            <v>0.84970540446972798</v>
          </cell>
          <cell r="N267">
            <v>0.849707153047351</v>
          </cell>
          <cell r="O267">
            <v>0.849714143985565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0.31051646460214394</v>
          </cell>
          <cell r="E268">
            <v>0.39251942697145265</v>
          </cell>
          <cell r="F268">
            <v>0.8432771703983355</v>
          </cell>
          <cell r="G268">
            <v>1.749066360606909</v>
          </cell>
          <cell r="H268">
            <v>2.8140384872691602</v>
          </cell>
          <cell r="I268">
            <v>4.2522212848380017</v>
          </cell>
          <cell r="J268">
            <v>6.5046607464845483</v>
          </cell>
          <cell r="K268">
            <v>6.5953757271832298</v>
          </cell>
          <cell r="L268">
            <v>6.7518787891769039</v>
          </cell>
          <cell r="M268">
            <v>6.9529397544279075</v>
          </cell>
          <cell r="N268">
            <v>6.9532503902770015</v>
          </cell>
          <cell r="O268">
            <v>6.9610947972197117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0.43673201772453429</v>
          </cell>
          <cell r="E269">
            <v>0.55206670460119878</v>
          </cell>
          <cell r="F269">
            <v>1.1860438402226947</v>
          </cell>
          <cell r="G269">
            <v>2.4600089460012771</v>
          </cell>
          <cell r="H269">
            <v>3.9578600383532523</v>
          </cell>
          <cell r="I269">
            <v>5.9806206537805897</v>
          </cell>
          <cell r="J269">
            <v>9.0910702256946898</v>
          </cell>
          <cell r="K269">
            <v>9.1602440655322681</v>
          </cell>
          <cell r="L269">
            <v>9.3776094294123666</v>
          </cell>
          <cell r="M269">
            <v>9.6568607700387634</v>
          </cell>
          <cell r="N269">
            <v>9.6572922087180597</v>
          </cell>
          <cell r="O269">
            <v>9.6681872183607194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1.4942575678992201E-2</v>
          </cell>
          <cell r="F270">
            <v>2.3683738800405699E-2</v>
          </cell>
          <cell r="G270">
            <v>5.2199491328362498E-2</v>
          </cell>
          <cell r="H270">
            <v>8.6635459293768605E-2</v>
          </cell>
          <cell r="I270">
            <v>0.25169775183982601</v>
          </cell>
          <cell r="J270">
            <v>0.11906419426020599</v>
          </cell>
          <cell r="K270">
            <v>0.121508595031496</v>
          </cell>
          <cell r="L270">
            <v>0.22219952147563601</v>
          </cell>
          <cell r="M270">
            <v>0.23007395193268601</v>
          </cell>
          <cell r="N270">
            <v>5.4046888114828801E-2</v>
          </cell>
          <cell r="O270">
            <v>0.68887999591743798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3.1944716314035337E-2</v>
          </cell>
          <cell r="F271">
            <v>5.5594465412014592E-2</v>
          </cell>
          <cell r="G271">
            <v>0.10774052375966456</v>
          </cell>
          <cell r="H271">
            <v>0.17442548909792269</v>
          </cell>
          <cell r="I271">
            <v>0.38536626390742662</v>
          </cell>
          <cell r="J271">
            <v>0.45697220895784046</v>
          </cell>
          <cell r="K271">
            <v>0.49203591129599805</v>
          </cell>
          <cell r="L271">
            <v>0.48543368688297228</v>
          </cell>
          <cell r="M271">
            <v>0.56903254489246935</v>
          </cell>
          <cell r="N271">
            <v>0.45623551829211595</v>
          </cell>
          <cell r="O271">
            <v>0.73913527014341707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1.1392983399009695E-3</v>
          </cell>
          <cell r="G272">
            <v>6.4521813026419926E-3</v>
          </cell>
          <cell r="H272">
            <v>6.6362555337821727E-3</v>
          </cell>
          <cell r="I272">
            <v>7.024228738031265E-3</v>
          </cell>
          <cell r="J272">
            <v>7.0623937451811964E-3</v>
          </cell>
          <cell r="K272">
            <v>1.0318068930598319E-2</v>
          </cell>
          <cell r="L272">
            <v>1.0329309356330548E-2</v>
          </cell>
          <cell r="M272">
            <v>1.0399437294990998E-2</v>
          </cell>
          <cell r="N272">
            <v>1.0460027752031763E-2</v>
          </cell>
          <cell r="O272">
            <v>1.1109030254015731E-2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1.2658870443344118E-3</v>
          </cell>
          <cell r="G273">
            <v>7.1690903362688768E-3</v>
          </cell>
          <cell r="H273">
            <v>7.3736172597579667E-3</v>
          </cell>
          <cell r="I273">
            <v>7.8046985978125066E-3</v>
          </cell>
          <cell r="J273">
            <v>7.8471041613124293E-3</v>
          </cell>
          <cell r="K273">
            <v>1.1464521033998141E-2</v>
          </cell>
          <cell r="L273">
            <v>1.1477010395922834E-2</v>
          </cell>
          <cell r="M273">
            <v>1.155493032776778E-2</v>
          </cell>
          <cell r="N273">
            <v>1.1622253057813064E-2</v>
          </cell>
          <cell r="O273">
            <v>1.234336694890638E-2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4.03533135887571E-7</v>
          </cell>
          <cell r="F274">
            <v>1.28249853401854E-4</v>
          </cell>
          <cell r="G274">
            <v>4.6926483225537399E-4</v>
          </cell>
          <cell r="H274">
            <v>6.8213347332142196E-6</v>
          </cell>
          <cell r="I274">
            <v>1.58834713721845E-4</v>
          </cell>
          <cell r="J274">
            <v>4.04009756507935E-4</v>
          </cell>
          <cell r="K274">
            <v>3.0516782653890699E-4</v>
          </cell>
          <cell r="L274">
            <v>1.3832650600111501E-4</v>
          </cell>
          <cell r="M274">
            <v>4.3451246286665599E-4</v>
          </cell>
          <cell r="N274">
            <v>2.6835657132784802E-4</v>
          </cell>
          <cell r="O274">
            <v>3.0688734387711802E-4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4.03533135887571E-7</v>
          </cell>
          <cell r="F275">
            <v>1.2825579659508983E-4</v>
          </cell>
          <cell r="G275">
            <v>5.9675841973741309E-4</v>
          </cell>
          <cell r="H275">
            <v>6.0248255938118048E-4</v>
          </cell>
          <cell r="I275">
            <v>5.7078229843918898E-4</v>
          </cell>
          <cell r="J275">
            <v>5.6860582091468239E-4</v>
          </cell>
          <cell r="K275">
            <v>8.6647840932864277E-4</v>
          </cell>
          <cell r="L275">
            <v>8.166010103847211E-4</v>
          </cell>
          <cell r="M275">
            <v>8.7628829293825929E-4</v>
          </cell>
          <cell r="N275">
            <v>8.4896371595905658E-4</v>
          </cell>
          <cell r="O275">
            <v>1.0077798408207495E-3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5.865254618418532E-3</v>
          </cell>
          <cell r="H276">
            <v>4.0047720653124692E-3</v>
          </cell>
          <cell r="I276">
            <v>3.9297863344707846E-3</v>
          </cell>
          <cell r="J276">
            <v>3.8156787993888835E-3</v>
          </cell>
          <cell r="K276">
            <v>8.2009066596211745E-3</v>
          </cell>
          <cell r="L276">
            <v>7.389304440119657E-3</v>
          </cell>
          <cell r="M276">
            <v>8.1622483092842393E-3</v>
          </cell>
          <cell r="N276">
            <v>6.8435605082394898E-3</v>
          </cell>
          <cell r="O276">
            <v>1.2004372460434509E-2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1.0539291328073722E-3</v>
          </cell>
          <cell r="H277">
            <v>3.9921408972143193E-3</v>
          </cell>
          <cell r="I277">
            <v>3.9216315892990055E-3</v>
          </cell>
          <cell r="J277">
            <v>3.8031124350139827E-3</v>
          </cell>
          <cell r="K277">
            <v>8.1597547563879852E-3</v>
          </cell>
          <cell r="L277">
            <v>7.3515190195610402E-3</v>
          </cell>
          <cell r="M277">
            <v>8.1214051988363848E-3</v>
          </cell>
          <cell r="N277">
            <v>6.8290238348532395E-3</v>
          </cell>
          <cell r="O277">
            <v>1.1965742119075879E-2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6.9152158314628879E-3</v>
          </cell>
          <cell r="H278">
            <v>7.9909905481752135E-3</v>
          </cell>
          <cell r="I278">
            <v>7.8399241525349481E-3</v>
          </cell>
          <cell r="J278">
            <v>7.607297463168022E-3</v>
          </cell>
          <cell r="K278">
            <v>1.6337673873539457E-2</v>
          </cell>
          <cell r="L278">
            <v>1.4729329688445855E-2</v>
          </cell>
          <cell r="M278">
            <v>1.6260665965650945E-2</v>
          </cell>
          <cell r="N278">
            <v>1.3661337749733903E-2</v>
          </cell>
          <cell r="O278">
            <v>2.3947786178043422E-2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0.68566422134622584</v>
          </cell>
          <cell r="E279">
            <v>0.74270193390033024</v>
          </cell>
          <cell r="F279">
            <v>0.64633616729739829</v>
          </cell>
          <cell r="G279">
            <v>2.4766456984466076</v>
          </cell>
          <cell r="H279">
            <v>5.2891759544498873</v>
          </cell>
          <cell r="I279">
            <v>5.5986496066751821</v>
          </cell>
          <cell r="J279">
            <v>5.6515212309136347</v>
          </cell>
          <cell r="K279">
            <v>4.4310373270204773</v>
          </cell>
          <cell r="L279">
            <v>4.3851318374964485</v>
          </cell>
          <cell r="M279">
            <v>4.4408791531136815</v>
          </cell>
          <cell r="N279">
            <v>4.7788952755887228</v>
          </cell>
          <cell r="O279">
            <v>5.0929740086438331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0.68566422134622584</v>
          </cell>
          <cell r="E280">
            <v>0.74270193390033024</v>
          </cell>
          <cell r="F280">
            <v>0.64633616729739829</v>
          </cell>
          <cell r="G280">
            <v>2.4766456984466076</v>
          </cell>
          <cell r="H280">
            <v>5.2891759544498873</v>
          </cell>
          <cell r="I280">
            <v>5.5986496066751821</v>
          </cell>
          <cell r="J280">
            <v>5.6515212309136347</v>
          </cell>
          <cell r="K280">
            <v>4.4310373270204773</v>
          </cell>
          <cell r="L280">
            <v>4.3851318374964485</v>
          </cell>
          <cell r="M280">
            <v>4.4408791531136815</v>
          </cell>
          <cell r="N280">
            <v>4.7788952755887228</v>
          </cell>
          <cell r="O280">
            <v>5.0929740086438331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0.69259012257194563</v>
          </cell>
          <cell r="E281">
            <v>0.75020397363669744</v>
          </cell>
          <cell r="F281">
            <v>0.65286481545191799</v>
          </cell>
          <cell r="G281">
            <v>2.501662321663241</v>
          </cell>
          <cell r="H281">
            <v>5.3426019741918029</v>
          </cell>
          <cell r="I281">
            <v>5.6552016229042188</v>
          </cell>
          <cell r="J281">
            <v>5.7086073039531637</v>
          </cell>
          <cell r="K281">
            <v>4.4757952798186622</v>
          </cell>
          <cell r="L281">
            <v>4.4294260984812626</v>
          </cell>
          <cell r="M281">
            <v>4.4857365182966511</v>
          </cell>
          <cell r="N281">
            <v>4.8271669450391137</v>
          </cell>
          <cell r="O281">
            <v>5.144418190549322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>
            <v>1.45629138072053E-7</v>
          </cell>
          <cell r="E282">
            <v>3.6097933140417697E-2</v>
          </cell>
          <cell r="F282">
            <v>2.8996610086353299E-2</v>
          </cell>
          <cell r="G282">
            <v>0.157346035541062</v>
          </cell>
          <cell r="H282">
            <v>0.26966733816344601</v>
          </cell>
          <cell r="I282">
            <v>0.21968638355714301</v>
          </cell>
          <cell r="J282">
            <v>0.177094398229596</v>
          </cell>
          <cell r="K282">
            <v>0.17601801855905799</v>
          </cell>
          <cell r="L282">
            <v>0.16921200728364</v>
          </cell>
          <cell r="M282">
            <v>0.173306336567804</v>
          </cell>
          <cell r="N282">
            <v>0.20160107910404201</v>
          </cell>
          <cell r="O282">
            <v>0.19735461942490701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7.5969414587664971E-2</v>
          </cell>
          <cell r="E283">
            <v>5.7392040828270104E-2</v>
          </cell>
          <cell r="F283">
            <v>4.9950324938974611E-2</v>
          </cell>
          <cell r="G283">
            <v>0.19137302038061987</v>
          </cell>
          <cell r="H283">
            <v>0.40870213974833303</v>
          </cell>
          <cell r="I283">
            <v>0.43261635413296595</v>
          </cell>
          <cell r="J283">
            <v>0.43669888676662605</v>
          </cell>
          <cell r="K283">
            <v>0.34240144029281</v>
          </cell>
          <cell r="L283">
            <v>0.33884764670487</v>
          </cell>
          <cell r="M283">
            <v>0.34316320299118708</v>
          </cell>
          <cell r="N283">
            <v>0.36927784047481599</v>
          </cell>
          <cell r="O283">
            <v>0.39357367836902002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2093.6570624126398</v>
          </cell>
          <cell r="H284">
            <v>2085.53495476948</v>
          </cell>
          <cell r="I284">
            <v>2077.4128471263102</v>
          </cell>
          <cell r="J284">
            <v>2070.5807016906501</v>
          </cell>
          <cell r="K284">
            <v>2063.74855625499</v>
          </cell>
          <cell r="L284">
            <v>2063.74855625499</v>
          </cell>
          <cell r="M284">
            <v>2063.74855625499</v>
          </cell>
          <cell r="N284">
            <v>2063.74855625499</v>
          </cell>
          <cell r="O284">
            <v>2063.74855625499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2093.6570624126398</v>
          </cell>
          <cell r="H285">
            <v>2085.53495476948</v>
          </cell>
          <cell r="I285">
            <v>2077.4128471263102</v>
          </cell>
          <cell r="J285">
            <v>2070.5807016906501</v>
          </cell>
          <cell r="K285">
            <v>2063.74855625499</v>
          </cell>
          <cell r="L285">
            <v>2063.74855625499</v>
          </cell>
          <cell r="M285">
            <v>2063.74855625499</v>
          </cell>
          <cell r="N285">
            <v>2063.74855625499</v>
          </cell>
          <cell r="O285">
            <v>2063.74855625499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8.1141222297763382E-2</v>
          </cell>
          <cell r="F286">
            <v>8.1140558275625274E-2</v>
          </cell>
          <cell r="G286">
            <v>8.1138135491465771E-2</v>
          </cell>
          <cell r="H286">
            <v>8.1138297680213328E-2</v>
          </cell>
          <cell r="I286">
            <v>8.1136463666252046E-2</v>
          </cell>
          <cell r="J286">
            <v>8.1135588635935452E-2</v>
          </cell>
          <cell r="K286">
            <v>8.1135620057581501E-2</v>
          </cell>
          <cell r="L286">
            <v>8.1131718257636418E-2</v>
          </cell>
          <cell r="M286">
            <v>8.1131078990830219E-2</v>
          </cell>
          <cell r="N286">
            <v>6.8165577600251145E-2</v>
          </cell>
          <cell r="O286">
            <v>4.1606867637220241E-2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8.1141222297763382E-2</v>
          </cell>
          <cell r="F287">
            <v>8.1140558275625274E-2</v>
          </cell>
          <cell r="G287">
            <v>8.1138135491465771E-2</v>
          </cell>
          <cell r="H287">
            <v>8.1138297680213328E-2</v>
          </cell>
          <cell r="I287">
            <v>8.1136463666252046E-2</v>
          </cell>
          <cell r="J287">
            <v>8.1135588635935452E-2</v>
          </cell>
          <cell r="K287">
            <v>8.1135620057581501E-2</v>
          </cell>
          <cell r="L287">
            <v>8.1131718257636418E-2</v>
          </cell>
          <cell r="M287">
            <v>8.1131078990830219E-2</v>
          </cell>
          <cell r="N287">
            <v>6.8165577600251145E-2</v>
          </cell>
          <cell r="O287">
            <v>4.1606867637220241E-2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0.11269614208022684</v>
          </cell>
          <cell r="F288">
            <v>0.1126952198272573</v>
          </cell>
          <cell r="G288">
            <v>0.11269185484925821</v>
          </cell>
          <cell r="H288">
            <v>0.11269208011140727</v>
          </cell>
          <cell r="I288">
            <v>0.11268953286979451</v>
          </cell>
          <cell r="J288">
            <v>0.11268831754991029</v>
          </cell>
          <cell r="K288">
            <v>0.11268836119108536</v>
          </cell>
          <cell r="L288">
            <v>0.11268294202449503</v>
          </cell>
          <cell r="M288">
            <v>0.11268205415393069</v>
          </cell>
          <cell r="N288">
            <v>9.4674413333682192E-2</v>
          </cell>
          <cell r="O288">
            <v>5.7787316162805982E-2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6.4588610067377802E-3</v>
          </cell>
          <cell r="F289">
            <v>1.0116220991020701E-4</v>
          </cell>
          <cell r="G289"/>
          <cell r="H289">
            <v>6.3355870059521998E-3</v>
          </cell>
          <cell r="I289"/>
          <cell r="J289">
            <v>6.3761540747465104E-3</v>
          </cell>
          <cell r="K289"/>
          <cell r="L289">
            <v>1.0442568222459E-3</v>
          </cell>
          <cell r="M289">
            <v>5.4132061773704198E-3</v>
          </cell>
          <cell r="N289">
            <v>1.49066152770559E-5</v>
          </cell>
          <cell r="O289">
            <v>2.01571110436236E-5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6.4588610067377802E-3</v>
          </cell>
          <cell r="F290">
            <v>6.5590269199774049E-3</v>
          </cell>
          <cell r="G290">
            <v>6.5573095583048172E-3</v>
          </cell>
          <cell r="H290">
            <v>9.0511214734530655E-3</v>
          </cell>
          <cell r="I290">
            <v>6.3557075453555103E-3</v>
          </cell>
          <cell r="J290">
            <v>9.85602899275617E-3</v>
          </cell>
          <cell r="K290">
            <v>6.3758016307459454E-3</v>
          </cell>
          <cell r="L290">
            <v>6.5736051810002822E-3</v>
          </cell>
          <cell r="M290">
            <v>6.4566156813743595E-3</v>
          </cell>
          <cell r="N290">
            <v>6.1302061146621678E-3</v>
          </cell>
          <cell r="O290">
            <v>5.4384848253683244E-3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0.40468474157116097</v>
          </cell>
          <cell r="F291">
            <v>0.97896184894018168</v>
          </cell>
          <cell r="G291">
            <v>1.8213001332059027</v>
          </cell>
          <cell r="H291">
            <v>2.5492379365481295</v>
          </cell>
          <cell r="I291">
            <v>3.2448537498998999</v>
          </cell>
          <cell r="J291">
            <v>3.9476923331595399</v>
          </cell>
          <cell r="K291">
            <v>4.640940441924938</v>
          </cell>
          <cell r="L291">
            <v>4.5132691916419718</v>
          </cell>
          <cell r="M291">
            <v>4.3780871033880588</v>
          </cell>
          <cell r="N291">
            <v>4.2942157029400096</v>
          </cell>
          <cell r="O291">
            <v>3.996216882388933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>
            <v>1.5898481894638505E-5</v>
          </cell>
          <cell r="F292"/>
          <cell r="G292">
            <v>6.0511053041039679E-3</v>
          </cell>
          <cell r="H292">
            <v>1.1740859937488557E-2</v>
          </cell>
          <cell r="I292">
            <v>1.1178415841304806E-2</v>
          </cell>
          <cell r="J292">
            <v>1.2484390892458758E-2</v>
          </cell>
          <cell r="K292">
            <v>2.3454231778358963E-2</v>
          </cell>
          <cell r="L292">
            <v>2.4840421043705693E-2</v>
          </cell>
          <cell r="M292">
            <v>3.0226079455485236E-2</v>
          </cell>
          <cell r="N292">
            <v>1.9129492915012734E-2</v>
          </cell>
          <cell r="O292">
            <v>6.2317365751819134E-2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>
            <v>2.1262497239334203E-6</v>
          </cell>
          <cell r="F293"/>
          <cell r="G293"/>
          <cell r="H293">
            <v>2.7460164921118281E-5</v>
          </cell>
          <cell r="I293">
            <v>1.556791262960371E-3</v>
          </cell>
          <cell r="J293">
            <v>1.4548926849986266E-3</v>
          </cell>
          <cell r="K293">
            <v>1.0706354412631386E-4</v>
          </cell>
          <cell r="L293">
            <v>5.7019262752976993E-5</v>
          </cell>
          <cell r="M293">
            <v>8.9564008695934018E-4</v>
          </cell>
          <cell r="N293">
            <v>5.9506056824974469E-4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>
            <v>1.2625836765291007E-5</v>
          </cell>
          <cell r="F294">
            <v>7.7420964141483644E-3</v>
          </cell>
          <cell r="G294">
            <v>8.2835655881827158E-3</v>
          </cell>
          <cell r="H294">
            <v>0.45945194665820099</v>
          </cell>
          <cell r="I294">
            <v>1.2648720467065697</v>
          </cell>
          <cell r="J294">
            <v>1.3058479112460604</v>
          </cell>
          <cell r="K294">
            <v>1.6763356156897349</v>
          </cell>
          <cell r="L294">
            <v>1.6781317433777594</v>
          </cell>
          <cell r="M294">
            <v>1.6729967068989426</v>
          </cell>
          <cell r="N294">
            <v>1.6711229438888537</v>
          </cell>
          <cell r="O294">
            <v>1.4716635149886934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3.6325041998242879E-4</v>
          </cell>
          <cell r="G295">
            <v>3.1179609297619985E-4</v>
          </cell>
          <cell r="H295">
            <v>4.4676995467400642E-4</v>
          </cell>
          <cell r="I295">
            <v>4.5894546510249703E-4</v>
          </cell>
          <cell r="J295">
            <v>4.5855219044681753E-4</v>
          </cell>
          <cell r="K295">
            <v>1.2984982520317452E-3</v>
          </cell>
          <cell r="L295">
            <v>1.2650309453844228E-3</v>
          </cell>
          <cell r="M295">
            <v>1.3033527851913787E-3</v>
          </cell>
          <cell r="N295">
            <v>1.2197138024676946E-3</v>
          </cell>
          <cell r="O295">
            <v>1.5614592687032377E-3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2.6268273488394382E-2</v>
          </cell>
          <cell r="F296">
            <v>8.9501854721903251E-2</v>
          </cell>
          <cell r="G296">
            <v>9.9076185658929158E-2</v>
          </cell>
          <cell r="H296">
            <v>0.2078979073385569</v>
          </cell>
          <cell r="I296">
            <v>0.14073097676706164</v>
          </cell>
          <cell r="J296">
            <v>0.26177441117507388</v>
          </cell>
          <cell r="K296">
            <v>0.13954388297532208</v>
          </cell>
          <cell r="L296">
            <v>0.29248706827437371</v>
          </cell>
          <cell r="M296">
            <v>0.17621804373763503</v>
          </cell>
          <cell r="N296">
            <v>0.12621690773557709</v>
          </cell>
          <cell r="O296">
            <v>0.10266870988866211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7.906451486790619E-5</v>
          </cell>
          <cell r="F297">
            <v>2.1344469477285596E-3</v>
          </cell>
          <cell r="G297">
            <v>1.9594313385159E-3</v>
          </cell>
          <cell r="H297">
            <v>1.9725789165010977E-3</v>
          </cell>
          <cell r="I297">
            <v>5.3252910313627004E-4</v>
          </cell>
          <cell r="J297">
            <v>2.1480971218044233E-4</v>
          </cell>
          <cell r="K297">
            <v>3.8566399547845564E-3</v>
          </cell>
          <cell r="L297">
            <v>1.6521214605413309E-3</v>
          </cell>
          <cell r="M297">
            <v>2.2127682726731947E-3</v>
          </cell>
          <cell r="N297">
            <v>3.8885740506456969E-3</v>
          </cell>
          <cell r="O297">
            <v>5.9900853768862679E-3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2.5753304078651409E-4</v>
          </cell>
          <cell r="F298">
            <v>3.6915226674476154E-3</v>
          </cell>
          <cell r="G298">
            <v>7.2973380452717208E-3</v>
          </cell>
          <cell r="H298">
            <v>7.9405692237449806E-3</v>
          </cell>
          <cell r="I298">
            <v>8.3559359066031832E-3</v>
          </cell>
          <cell r="J298">
            <v>8.6011627829897814E-3</v>
          </cell>
          <cell r="K298">
            <v>1.2959188920729349E-2</v>
          </cell>
          <cell r="L298">
            <v>1.2161416473308727E-2</v>
          </cell>
          <cell r="M298">
            <v>1.3470260289321977E-2</v>
          </cell>
          <cell r="N298">
            <v>1.3404770951362622E-2</v>
          </cell>
          <cell r="O298">
            <v>5.5670146867465437E-2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5.3469369236757512E-2</v>
          </cell>
          <cell r="F299">
            <v>6.9298043586317262E-2</v>
          </cell>
          <cell r="G299">
            <v>0.10837004249121764</v>
          </cell>
          <cell r="H299">
            <v>0.17046739924575557</v>
          </cell>
          <cell r="I299">
            <v>0.23851165375812294</v>
          </cell>
          <cell r="J299">
            <v>0.32293091221114195</v>
          </cell>
          <cell r="K299">
            <v>0.41477453621292038</v>
          </cell>
          <cell r="L299">
            <v>0.43755519940362897</v>
          </cell>
          <cell r="M299">
            <v>0.45649012412973949</v>
          </cell>
          <cell r="N299">
            <v>0.4785177676995267</v>
          </cell>
          <cell r="O299">
            <v>0.39689726295784017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6.853344176776302E-2</v>
          </cell>
          <cell r="F300">
            <v>0.14557363969598944</v>
          </cell>
          <cell r="G300">
            <v>7.054872203265794E-2</v>
          </cell>
          <cell r="H300">
            <v>0.14890700665929635</v>
          </cell>
          <cell r="I300">
            <v>4.2275010301992731E-2</v>
          </cell>
          <cell r="J300">
            <v>0.45954647569353246</v>
          </cell>
          <cell r="K300">
            <v>0.38148637556776627</v>
          </cell>
          <cell r="L300">
            <v>7.7196785115887553E-2</v>
          </cell>
          <cell r="M300">
            <v>1.3130121852365562E-2</v>
          </cell>
          <cell r="N300">
            <v>1.237839550462585E-2</v>
          </cell>
          <cell r="O300">
            <v>5.5927797598610857E-2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0.24166995193414031</v>
          </cell>
          <cell r="F301">
            <v>0.63834077299740077</v>
          </cell>
          <cell r="G301">
            <v>1.4957551080303171</v>
          </cell>
          <cell r="H301">
            <v>1.4985959208326525</v>
          </cell>
          <cell r="I301">
            <v>1.4987018470964544</v>
          </cell>
          <cell r="J301">
            <v>1.4995944990017709</v>
          </cell>
          <cell r="K301">
            <v>1.907841654647618</v>
          </cell>
          <cell r="L301">
            <v>1.9096968520015483</v>
          </cell>
          <cell r="M301">
            <v>1.9042743475598807</v>
          </cell>
          <cell r="N301">
            <v>1.902938826628672</v>
          </cell>
          <cell r="O301">
            <v>1.6832891461208115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1.3287691796334841E-2</v>
          </cell>
          <cell r="F302">
            <v>1.460448179906308E-2</v>
          </cell>
          <cell r="G302">
            <v>1.5046616695404929E-2</v>
          </cell>
          <cell r="H302">
            <v>1.6697918583429078E-2</v>
          </cell>
          <cell r="I302">
            <v>1.3181223530811158E-2</v>
          </cell>
          <cell r="J302">
            <v>1.7876001685774807E-2</v>
          </cell>
          <cell r="K302">
            <v>1.8025456318859396E-2</v>
          </cell>
          <cell r="L302">
            <v>1.9581994232033786E-2</v>
          </cell>
          <cell r="M302">
            <v>1.9541844413932596E-2</v>
          </cell>
          <cell r="N302">
            <v>1.6490062443100344E-2</v>
          </cell>
          <cell r="O302">
            <v>5.9839618020568551E-2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1.2685802652570182E-3</v>
          </cell>
          <cell r="F303">
            <v>8.2370725784786363E-3</v>
          </cell>
          <cell r="G303">
            <v>8.8969219921842275E-3</v>
          </cell>
          <cell r="H303">
            <v>2.5298538171591608E-2</v>
          </cell>
          <cell r="I303">
            <v>2.4681606220533722E-2</v>
          </cell>
          <cell r="J303">
            <v>5.6620981970749162E-2</v>
          </cell>
          <cell r="K303">
            <v>6.1532679648786122E-2</v>
          </cell>
          <cell r="L303">
            <v>5.7413112135120688E-2</v>
          </cell>
          <cell r="M303">
            <v>8.6127222570049913E-2</v>
          </cell>
          <cell r="N303">
            <v>4.8218059361333866E-2</v>
          </cell>
          <cell r="O303">
            <v>7.2394919601475538E-2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>
            <v>4.1175223403431298E-5</v>
          </cell>
          <cell r="F304"/>
          <cell r="G304">
            <v>1.2737254382233799E-4</v>
          </cell>
          <cell r="H304">
            <v>2.9377841424676018E-4</v>
          </cell>
          <cell r="I304">
            <v>2.7242145454043151E-4</v>
          </cell>
          <cell r="J304">
            <v>7.9022049436165058E-4</v>
          </cell>
          <cell r="K304">
            <v>3.2034801949012233E-4</v>
          </cell>
          <cell r="L304">
            <v>1.6211864849340308E-3</v>
          </cell>
          <cell r="M304">
            <v>1.792616991014727E-3</v>
          </cell>
          <cell r="N304">
            <v>4.4806397814877385E-4</v>
          </cell>
          <cell r="O304">
            <v>2.8581078357317748E-2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44.576905509554962</v>
          </cell>
          <cell r="E305">
            <v>44.861180259143744</v>
          </cell>
          <cell r="F305">
            <v>44.66271433135433</v>
          </cell>
          <cell r="G305">
            <v>45.065504070765705</v>
          </cell>
          <cell r="H305">
            <v>45.567975420714319</v>
          </cell>
          <cell r="I305">
            <v>46.187070162842282</v>
          </cell>
          <cell r="J305">
            <v>47.279228669082464</v>
          </cell>
          <cell r="K305">
            <v>48.814108920594876</v>
          </cell>
          <cell r="L305">
            <v>51.401574565777743</v>
          </cell>
          <cell r="M305">
            <v>54.870586937716425</v>
          </cell>
          <cell r="N305">
            <v>58.002973239883282</v>
          </cell>
          <cell r="O305">
            <v>65.38129413495858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44.576905509554962</v>
          </cell>
          <cell r="E306">
            <v>44.861180259143744</v>
          </cell>
          <cell r="F306">
            <v>44.66271433135433</v>
          </cell>
          <cell r="G306">
            <v>45.065504070765705</v>
          </cell>
          <cell r="H306">
            <v>45.567975420714319</v>
          </cell>
          <cell r="I306">
            <v>46.187070162842282</v>
          </cell>
          <cell r="J306">
            <v>47.279228669082464</v>
          </cell>
          <cell r="K306">
            <v>48.814108920594876</v>
          </cell>
          <cell r="L306">
            <v>51.401574565777743</v>
          </cell>
          <cell r="M306">
            <v>54.870586937716425</v>
          </cell>
          <cell r="N306">
            <v>58.002973239883282</v>
          </cell>
          <cell r="O306">
            <v>65.38129413495858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0.19321298911633999</v>
          </cell>
          <cell r="E307">
            <v>1.19850809978592E-5</v>
          </cell>
          <cell r="F307">
            <v>1.52388343950008E-5</v>
          </cell>
          <cell r="G307">
            <v>5.1369448462594697E-3</v>
          </cell>
          <cell r="H307">
            <v>5.31267389509213E-2</v>
          </cell>
          <cell r="I307">
            <v>6.5458756611769295E-2</v>
          </cell>
          <cell r="J307">
            <v>3.1931918522235598</v>
          </cell>
          <cell r="K307">
            <v>1.8427618440454601</v>
          </cell>
          <cell r="L307">
            <v>0.27862131606773599</v>
          </cell>
          <cell r="M307">
            <v>0.41982954353573398</v>
          </cell>
          <cell r="N307">
            <v>0.89643548023934505</v>
          </cell>
          <cell r="O307">
            <v>3.4732063133267701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4.7117496732468096</v>
          </cell>
          <cell r="E308">
            <v>4.7423735972624161</v>
          </cell>
          <cell r="F308">
            <v>4.7582649664365562</v>
          </cell>
          <cell r="G308">
            <v>4.7633946570834436</v>
          </cell>
          <cell r="H308">
            <v>4.8165070122496942</v>
          </cell>
          <cell r="I308">
            <v>4.8819448913115515</v>
          </cell>
          <cell r="J308">
            <v>4.997383914927668</v>
          </cell>
          <cell r="K308">
            <v>5.1596249500820033</v>
          </cell>
          <cell r="L308">
            <v>5.433114532608502</v>
          </cell>
          <cell r="M308">
            <v>5.7997994881096835</v>
          </cell>
          <cell r="N308">
            <v>6.1308855607905191</v>
          </cell>
          <cell r="O308">
            <v>6.91078826876101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1.5198043230489435</v>
          </cell>
          <cell r="F309">
            <v>1.5194244917885045</v>
          </cell>
          <cell r="G309">
            <v>1.5195372324901573</v>
          </cell>
          <cell r="H309">
            <v>1.5193971765944323</v>
          </cell>
          <cell r="I309">
            <v>1.5194325659077756</v>
          </cell>
          <cell r="J309">
            <v>1.5192929881659596</v>
          </cell>
          <cell r="K309">
            <v>2.6175241069652224</v>
          </cell>
          <cell r="L309">
            <v>2.6177386217590999</v>
          </cell>
          <cell r="M309">
            <v>2.6176756106931718</v>
          </cell>
          <cell r="N309">
            <v>2.6177275269430611</v>
          </cell>
          <cell r="O309">
            <v>2.6177251887692305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1.5198043230489435</v>
          </cell>
          <cell r="F310">
            <v>1.5194244917885045</v>
          </cell>
          <cell r="G310">
            <v>1.5195372324901573</v>
          </cell>
          <cell r="H310">
            <v>1.5193971765944323</v>
          </cell>
          <cell r="I310">
            <v>1.5194325659077756</v>
          </cell>
          <cell r="J310">
            <v>1.5192929881659596</v>
          </cell>
          <cell r="K310">
            <v>2.6175241069652224</v>
          </cell>
          <cell r="L310">
            <v>2.6177386217590999</v>
          </cell>
          <cell r="M310">
            <v>2.6176756106931718</v>
          </cell>
          <cell r="N310">
            <v>2.6177275269430611</v>
          </cell>
          <cell r="O310">
            <v>2.6177251887692305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0.11743192789361601</v>
          </cell>
          <cell r="F311">
            <v>1.64407745625016E-6</v>
          </cell>
          <cell r="G311">
            <v>2.9856336677086601E-6</v>
          </cell>
          <cell r="H311">
            <v>3.4671401030002998E-7</v>
          </cell>
          <cell r="I311">
            <v>3.5603153252610301E-7</v>
          </cell>
          <cell r="J311">
            <v>4.0717140055694498E-7</v>
          </cell>
          <cell r="K311">
            <v>0.123057547708829</v>
          </cell>
          <cell r="L311">
            <v>7.9286834879834206E-2</v>
          </cell>
          <cell r="M311">
            <v>2.60388846236461E-6</v>
          </cell>
          <cell r="N311">
            <v>5.0358202987944702E-6</v>
          </cell>
          <cell r="O311">
            <v>4.7524738253956297E-6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0.11743192789361601</v>
          </cell>
          <cell r="F312">
            <v>0.11743313982469039</v>
          </cell>
          <cell r="G312">
            <v>0.11743590584390304</v>
          </cell>
          <cell r="H312">
            <v>0.11743124035241995</v>
          </cell>
          <cell r="I312">
            <v>0.11743123449417288</v>
          </cell>
          <cell r="J312">
            <v>0.11742217017428687</v>
          </cell>
          <cell r="K312">
            <v>0.20230448915490301</v>
          </cell>
          <cell r="L312">
            <v>0.20234640117880603</v>
          </cell>
          <cell r="M312">
            <v>0.20233897629237346</v>
          </cell>
          <cell r="N312">
            <v>0.20234907196299523</v>
          </cell>
          <cell r="O312">
            <v>0.20235396104228159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5.6217736659886067E-5</v>
          </cell>
          <cell r="E313">
            <v>6.4862982312874167E-5</v>
          </cell>
          <cell r="F313">
            <v>0.49699864528898319</v>
          </cell>
          <cell r="G313">
            <v>0.52231073975460773</v>
          </cell>
          <cell r="H313">
            <v>0.27453671429009807</v>
          </cell>
          <cell r="I313">
            <v>0.24212375047839371</v>
          </cell>
          <cell r="J313">
            <v>0.24216582167227449</v>
          </cell>
          <cell r="K313">
            <v>0.23968093971933627</v>
          </cell>
          <cell r="L313">
            <v>0.23713647601928833</v>
          </cell>
          <cell r="M313">
            <v>0.22742466688374874</v>
          </cell>
          <cell r="N313">
            <v>0.22428313843451239</v>
          </cell>
          <cell r="O313">
            <v>0.18485869176984551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>
            <v>3.2860646849998372E-6</v>
          </cell>
          <cell r="E314">
            <v>5.6224726665589737E-6</v>
          </cell>
          <cell r="F314">
            <v>0.49696302019834532</v>
          </cell>
          <cell r="G314">
            <v>0.5222539032233624</v>
          </cell>
          <cell r="H314">
            <v>0.27447918543174121</v>
          </cell>
          <cell r="I314">
            <v>0.24209142915825752</v>
          </cell>
          <cell r="J314">
            <v>0.24209012576273914</v>
          </cell>
          <cell r="K314">
            <v>0.23961058789537293</v>
          </cell>
          <cell r="L314">
            <v>0.2371017806838509</v>
          </cell>
          <cell r="M314">
            <v>0.22729107547522467</v>
          </cell>
          <cell r="N314">
            <v>0.22425132264340478</v>
          </cell>
          <cell r="O314">
            <v>0.18474040348675574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1.7912422507772599E-2</v>
          </cell>
          <cell r="E315">
            <v>6.0343171546721301E-2</v>
          </cell>
          <cell r="F315">
            <v>6.7699479594542199E-6</v>
          </cell>
          <cell r="G315">
            <v>5.92857744601561E-6</v>
          </cell>
          <cell r="H315">
            <v>6.8478978060474297E-3</v>
          </cell>
          <cell r="I315">
            <v>3.1010658567269599E-2</v>
          </cell>
          <cell r="J315">
            <v>4.5892609111094303E-6</v>
          </cell>
          <cell r="K315">
            <v>6.3930496313658099E-3</v>
          </cell>
          <cell r="L315">
            <v>2.54751388931715E-2</v>
          </cell>
          <cell r="M315">
            <v>3.72735138298102E-3</v>
          </cell>
          <cell r="N315">
            <v>1.2819853577818801E-2</v>
          </cell>
          <cell r="O315">
            <v>1.33182564065767E-2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1.7913485060736197E-2</v>
          </cell>
          <cell r="E316">
            <v>7.8256656607457495E-2</v>
          </cell>
          <cell r="F316">
            <v>7.8263426555416904E-2</v>
          </cell>
          <cell r="G316">
            <v>7.8269355132862997E-2</v>
          </cell>
          <cell r="H316">
            <v>4.2422631044311369E-2</v>
          </cell>
          <cell r="I316">
            <v>3.7864778725864301E-2</v>
          </cell>
          <cell r="J316">
            <v>3.7863145634228101E-2</v>
          </cell>
          <cell r="K316">
            <v>3.7408297459546498E-2</v>
          </cell>
          <cell r="L316">
            <v>3.66370838766664E-2</v>
          </cell>
          <cell r="M316">
            <v>3.5595539907518299E-2</v>
          </cell>
          <cell r="N316">
            <v>3.50787253076262E-2</v>
          </cell>
          <cell r="O316">
            <v>2.98654613673765E-2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2.367083157563167</v>
          </cell>
          <cell r="F317">
            <v>2.3666043556589065</v>
          </cell>
          <cell r="G317">
            <v>2.3667456485646277</v>
          </cell>
          <cell r="H317">
            <v>2.3665793314873578</v>
          </cell>
          <cell r="I317">
            <v>2.3666312927585076</v>
          </cell>
          <cell r="J317">
            <v>2.3664517913601872</v>
          </cell>
          <cell r="K317">
            <v>2.2655747801577117</v>
          </cell>
          <cell r="L317">
            <v>4.077214807966322</v>
          </cell>
          <cell r="M317">
            <v>4.0771463175536438</v>
          </cell>
          <cell r="N317">
            <v>4.0771923172024023</v>
          </cell>
          <cell r="O317">
            <v>4.0771761385740248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2.367083157563167</v>
          </cell>
          <cell r="F318">
            <v>2.3666043556589065</v>
          </cell>
          <cell r="G318">
            <v>2.3667456485646277</v>
          </cell>
          <cell r="H318">
            <v>2.3665793314873578</v>
          </cell>
          <cell r="I318">
            <v>2.3666312927585076</v>
          </cell>
          <cell r="J318">
            <v>2.3664517913601872</v>
          </cell>
          <cell r="K318">
            <v>2.2655747801577117</v>
          </cell>
          <cell r="L318">
            <v>4.077214807966322</v>
          </cell>
          <cell r="M318">
            <v>4.0771463175536438</v>
          </cell>
          <cell r="N318">
            <v>4.0771923172024023</v>
          </cell>
          <cell r="O318">
            <v>4.0771761385740248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0.1829024692624</v>
          </cell>
          <cell r="F319">
            <v>1.40083791896105E-6</v>
          </cell>
          <cell r="G319">
            <v>2.4429416779795498E-6</v>
          </cell>
          <cell r="H319">
            <v>3.3281700636819699E-7</v>
          </cell>
          <cell r="I319">
            <v>3.3463489270404498E-7</v>
          </cell>
          <cell r="J319">
            <v>3.9144153893039098E-7</v>
          </cell>
          <cell r="K319">
            <v>5.1674838610008399E-2</v>
          </cell>
          <cell r="L319">
            <v>0.26346738834335698</v>
          </cell>
          <cell r="M319">
            <v>2.2644916993691799E-6</v>
          </cell>
          <cell r="N319">
            <v>3.0622798750278998E-6</v>
          </cell>
          <cell r="O319">
            <v>5.6428627237711703E-6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0.1829024692624</v>
          </cell>
          <cell r="F320">
            <v>0.1829034362408293</v>
          </cell>
          <cell r="G320">
            <v>0.18290565764003056</v>
          </cell>
          <cell r="H320">
            <v>0.18290098315069614</v>
          </cell>
          <cell r="I320">
            <v>0.18290097299413341</v>
          </cell>
          <cell r="J320">
            <v>0.18289013421588707</v>
          </cell>
          <cell r="K320">
            <v>0.17510349087048172</v>
          </cell>
          <cell r="L320">
            <v>0.31514382926398388</v>
          </cell>
          <cell r="M320">
            <v>0.31513656816649172</v>
          </cell>
          <cell r="N320">
            <v>0.31514457630540227</v>
          </cell>
          <cell r="O320">
            <v>0.31515062852145015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1.9020462290944569</v>
          </cell>
          <cell r="F321">
            <v>1.9016115111988052</v>
          </cell>
          <cell r="G321">
            <v>1.9017099119684333</v>
          </cell>
          <cell r="H321">
            <v>1.9015576146928546</v>
          </cell>
          <cell r="I321">
            <v>1.9015998081250931</v>
          </cell>
          <cell r="J321">
            <v>1.9014636505563782</v>
          </cell>
          <cell r="K321">
            <v>1.283216789079336</v>
          </cell>
          <cell r="L321">
            <v>0.25522851265993118</v>
          </cell>
          <cell r="M321">
            <v>0.25523771460896122</v>
          </cell>
          <cell r="N321">
            <v>0.25527546749118596</v>
          </cell>
          <cell r="O321">
            <v>0.25543301140245189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1.9020462290944569</v>
          </cell>
          <cell r="F322">
            <v>1.9016115111988052</v>
          </cell>
          <cell r="G322">
            <v>1.9017099119684333</v>
          </cell>
          <cell r="H322">
            <v>1.9015576146928546</v>
          </cell>
          <cell r="I322">
            <v>1.9015998081250931</v>
          </cell>
          <cell r="J322">
            <v>1.9014636505563782</v>
          </cell>
          <cell r="K322">
            <v>1.283216789079336</v>
          </cell>
          <cell r="L322">
            <v>0.25522851265993118</v>
          </cell>
          <cell r="M322">
            <v>0.25523771460896122</v>
          </cell>
          <cell r="N322">
            <v>0.25527546749118596</v>
          </cell>
          <cell r="O322">
            <v>0.25543301140245189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0.146968917615064</v>
          </cell>
          <cell r="F323">
            <v>4.1674062256954399E-7</v>
          </cell>
          <cell r="G323">
            <v>5.6889496871666603E-7</v>
          </cell>
          <cell r="H323">
            <v>2.0823092274341799E-7</v>
          </cell>
          <cell r="I323">
            <v>2.0653651584491701E-7</v>
          </cell>
          <cell r="J323">
            <v>2.4593255850799E-7</v>
          </cell>
          <cell r="K323">
            <v>4.5964516623888001E-6</v>
          </cell>
          <cell r="L323">
            <v>1.9724027803283299E-2</v>
          </cell>
          <cell r="M323">
            <v>2.86782198511426E-6</v>
          </cell>
          <cell r="N323">
            <v>3.2106815849889098E-6</v>
          </cell>
          <cell r="O323">
            <v>8.7810708745050592E-6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0.146968917615064</v>
          </cell>
          <cell r="F324">
            <v>0.14696891401145545</v>
          </cell>
          <cell r="G324">
            <v>0.14696929120629482</v>
          </cell>
          <cell r="H324">
            <v>0.1469646344034152</v>
          </cell>
          <cell r="I324">
            <v>0.14696455168474454</v>
          </cell>
          <cell r="J324">
            <v>0.14695638320795287</v>
          </cell>
          <cell r="K324">
            <v>9.9182030992347681E-2</v>
          </cell>
          <cell r="L324">
            <v>1.9728581747973588E-2</v>
          </cell>
          <cell r="M324">
            <v>1.9727285802712515E-2</v>
          </cell>
          <cell r="N324">
            <v>1.9732747597480227E-2</v>
          </cell>
          <cell r="O324">
            <v>1.9741943800572152E-2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0.52292172371211065</v>
          </cell>
          <cell r="F325">
            <v>0.52272230122252394</v>
          </cell>
          <cell r="G325">
            <v>0.52274037343441404</v>
          </cell>
          <cell r="H325">
            <v>0.52264531195498309</v>
          </cell>
          <cell r="I325">
            <v>0.52265460132533559</v>
          </cell>
          <cell r="J325">
            <v>0.52256667066102047</v>
          </cell>
          <cell r="K325">
            <v>0.35277588388149189</v>
          </cell>
          <cell r="L325">
            <v>4.5437480338725812E-3</v>
          </cell>
          <cell r="M325">
            <v>4.599243769851569E-3</v>
          </cell>
          <cell r="N325">
            <v>4.6195369748083083E-3</v>
          </cell>
          <cell r="O325">
            <v>4.8841913328248584E-3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0.52292172371211065</v>
          </cell>
          <cell r="F326">
            <v>0.52272230122252394</v>
          </cell>
          <cell r="G326">
            <v>0.52274037343441404</v>
          </cell>
          <cell r="H326">
            <v>0.52264531195498309</v>
          </cell>
          <cell r="I326">
            <v>0.52265460132533559</v>
          </cell>
          <cell r="J326">
            <v>0.52256667066102047</v>
          </cell>
          <cell r="K326">
            <v>0.35277588388149189</v>
          </cell>
          <cell r="L326">
            <v>4.5437480338725812E-3</v>
          </cell>
          <cell r="M326">
            <v>4.599243769851569E-3</v>
          </cell>
          <cell r="N326">
            <v>4.6195369748083083E-3</v>
          </cell>
          <cell r="O326">
            <v>4.8841913328248584E-3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4.0402415686771602E-2</v>
          </cell>
          <cell r="F327">
            <v>2.9946021543447199E-7</v>
          </cell>
          <cell r="G327">
            <v>3.9306327913781801E-7</v>
          </cell>
          <cell r="H327">
            <v>2.1909426720189499E-7</v>
          </cell>
          <cell r="I327">
            <v>1.8257223609119301E-7</v>
          </cell>
          <cell r="J327">
            <v>2.1421698256124901E-7</v>
          </cell>
          <cell r="K327">
            <v>5.9071922745659998E-6</v>
          </cell>
          <cell r="L327">
            <v>3.4463371879831103E-4</v>
          </cell>
          <cell r="M327">
            <v>3.7313845733025498E-6</v>
          </cell>
          <cell r="N327">
            <v>3.31830710525938E-6</v>
          </cell>
          <cell r="O327">
            <v>1.6362452687533601E-5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4.0402415686771602E-2</v>
          </cell>
          <cell r="F328">
            <v>4.0402319340400172E-2</v>
          </cell>
          <cell r="G328">
            <v>4.0402557258198052E-2</v>
          </cell>
          <cell r="H328">
            <v>4.0398081430892477E-2</v>
          </cell>
          <cell r="I328">
            <v>4.0397965327311144E-2</v>
          </cell>
          <cell r="J328">
            <v>4.0390809630313544E-2</v>
          </cell>
          <cell r="K328">
            <v>2.726575932744597E-2</v>
          </cell>
          <cell r="L328">
            <v>3.5035943222833056E-4</v>
          </cell>
          <cell r="M328">
            <v>3.5163887461036979E-4</v>
          </cell>
          <cell r="N328">
            <v>3.5603086155608788E-4</v>
          </cell>
          <cell r="O328">
            <v>3.7278794120961656E-4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1127.9640592061401</v>
          </cell>
          <cell r="E329">
            <v>1119.27518563699</v>
          </cell>
          <cell r="F329">
            <v>1126.50088841969</v>
          </cell>
          <cell r="G329">
            <v>1120.16783940043</v>
          </cell>
          <cell r="H329">
            <v>1096.98377093454</v>
          </cell>
          <cell r="I329">
            <v>1061.39021092695</v>
          </cell>
          <cell r="J329">
            <v>1027.17960606976</v>
          </cell>
          <cell r="K329">
            <v>993.86912371083497</v>
          </cell>
          <cell r="L329">
            <v>948.27398028455298</v>
          </cell>
          <cell r="M329">
            <v>889.24097934974895</v>
          </cell>
          <cell r="N329">
            <v>871.28714489074298</v>
          </cell>
          <cell r="O329">
            <v>692.54409244694796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18.999394614287816</v>
          </cell>
          <cell r="E330">
            <v>18.853039474381902</v>
          </cell>
          <cell r="F330">
            <v>18.974749007069239</v>
          </cell>
          <cell r="G330">
            <v>18.868075309049757</v>
          </cell>
          <cell r="H330">
            <v>18.477563517514398</v>
          </cell>
          <cell r="I330">
            <v>17.878026602492952</v>
          </cell>
          <cell r="J330">
            <v>17.301784144792016</v>
          </cell>
          <cell r="K330">
            <v>16.740703324916531</v>
          </cell>
          <cell r="L330">
            <v>15.97270002252348</v>
          </cell>
          <cell r="M330">
            <v>14.978349829472695</v>
          </cell>
          <cell r="N330">
            <v>14.675935951173868</v>
          </cell>
          <cell r="O330">
            <v>11.66519304653548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19.999362751881907</v>
          </cell>
          <cell r="E331">
            <v>19.845304709875691</v>
          </cell>
          <cell r="F331">
            <v>19.973420007441305</v>
          </cell>
          <cell r="G331">
            <v>19.861131904262905</v>
          </cell>
          <cell r="H331">
            <v>19.450066860541472</v>
          </cell>
          <cell r="I331">
            <v>18.818975371045216</v>
          </cell>
          <cell r="J331">
            <v>18.212404362938969</v>
          </cell>
          <cell r="K331">
            <v>17.621792973596364</v>
          </cell>
          <cell r="L331">
            <v>16.813368444761569</v>
          </cell>
          <cell r="M331">
            <v>15.766684031023896</v>
          </cell>
          <cell r="N331">
            <v>15.44835363281458</v>
          </cell>
          <cell r="O331">
            <v>12.279150575300504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9.7878643398673298E-6</v>
          </cell>
          <cell r="F332">
            <v>2.9486366779322898E-5</v>
          </cell>
          <cell r="G332">
            <v>6.5179093973034702E-2</v>
          </cell>
          <cell r="H332">
            <v>0.95038841025189402</v>
          </cell>
          <cell r="I332">
            <v>0.274188205890885</v>
          </cell>
          <cell r="J332">
            <v>1.7912866371241399E-4</v>
          </cell>
          <cell r="K332">
            <v>0.92074443485416801</v>
          </cell>
          <cell r="L332">
            <v>0.183843789580488</v>
          </cell>
          <cell r="M332">
            <v>3.98784353297547E-5</v>
          </cell>
          <cell r="N332">
            <v>0.75841731393285094</v>
          </cell>
          <cell r="O332">
            <v>6.7741258242093705E-2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1.3468437943493481</v>
          </cell>
          <cell r="F333">
            <v>1.3468710191811444</v>
          </cell>
          <cell r="G333">
            <v>1.412043040953491</v>
          </cell>
          <cell r="H333">
            <v>1.3648722236148703</v>
          </cell>
          <cell r="I333">
            <v>1.2773547582271751</v>
          </cell>
          <cell r="J333">
            <v>1.2247435365146073</v>
          </cell>
          <cell r="K333">
            <v>1.1951028270082038</v>
          </cell>
          <cell r="L333">
            <v>1.1468639987885139</v>
          </cell>
          <cell r="M333">
            <v>1.1045809646155651</v>
          </cell>
          <cell r="N333">
            <v>1.0470822863320313</v>
          </cell>
          <cell r="O333">
            <v>0.82617677795977307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0.65265303421419452</v>
          </cell>
          <cell r="F334">
            <v>0.65241868549176685</v>
          </cell>
          <cell r="G334">
            <v>0.65244435783385479</v>
          </cell>
          <cell r="H334">
            <v>0.65234154417408052</v>
          </cell>
          <cell r="I334">
            <v>0.65235440623108198</v>
          </cell>
          <cell r="J334">
            <v>0.6522597225370862</v>
          </cell>
          <cell r="K334">
            <v>0.44027270711620786</v>
          </cell>
          <cell r="L334">
            <v>3.5603348141875902E-3</v>
          </cell>
          <cell r="M334">
            <v>3.6215159272790717E-3</v>
          </cell>
          <cell r="N334">
            <v>3.6391073309699176E-3</v>
          </cell>
          <cell r="O334">
            <v>3.9697811108866153E-3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0.65265303421419452</v>
          </cell>
          <cell r="F335">
            <v>0.65241868549176685</v>
          </cell>
          <cell r="G335">
            <v>0.65244435783385479</v>
          </cell>
          <cell r="H335">
            <v>0.65234154417408052</v>
          </cell>
          <cell r="I335">
            <v>0.65235440623108198</v>
          </cell>
          <cell r="J335">
            <v>0.6522597225370862</v>
          </cell>
          <cell r="K335">
            <v>0.44027270711620786</v>
          </cell>
          <cell r="L335">
            <v>3.5603348141875902E-3</v>
          </cell>
          <cell r="M335">
            <v>3.6215159272790717E-3</v>
          </cell>
          <cell r="N335">
            <v>3.6391073309699176E-3</v>
          </cell>
          <cell r="O335">
            <v>3.9697811108866153E-3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5.0426582923800499E-2</v>
          </cell>
          <cell r="F336">
            <v>2.6528456339650003E-7</v>
          </cell>
          <cell r="G336">
            <v>3.4305913688836799E-7</v>
          </cell>
          <cell r="H336">
            <v>2.0052773193341899E-7</v>
          </cell>
          <cell r="I336">
            <v>1.69001129878541E-7</v>
          </cell>
          <cell r="J336">
            <v>2.0103911832513199E-7</v>
          </cell>
          <cell r="K336">
            <v>4.7023832121082802E-6</v>
          </cell>
          <cell r="L336">
            <v>2.69867945231517E-4</v>
          </cell>
          <cell r="M336">
            <v>3.8415715398083599E-6</v>
          </cell>
          <cell r="N336">
            <v>3.3155616033580199E-6</v>
          </cell>
          <cell r="O336">
            <v>2.1449181076024899E-5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5.0426582923800499E-2</v>
          </cell>
          <cell r="F337">
            <v>5.0426448051373196E-2</v>
          </cell>
          <cell r="G337">
            <v>5.0426635531016041E-2</v>
          </cell>
          <cell r="H337">
            <v>5.0422100893862058E-2</v>
          </cell>
          <cell r="I337">
            <v>5.0421970900420325E-2</v>
          </cell>
          <cell r="J337">
            <v>5.0414619969836649E-2</v>
          </cell>
          <cell r="K337">
            <v>3.402917530767173E-2</v>
          </cell>
          <cell r="L337">
            <v>2.743314079197969E-4</v>
          </cell>
          <cell r="M337">
            <v>2.7603805313577864E-4</v>
          </cell>
          <cell r="N337">
            <v>2.8023311056725854E-4</v>
          </cell>
          <cell r="O337">
            <v>3.0207975257493273E-4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>
            <v>1.1347903431766124E-6</v>
          </cell>
          <cell r="E338">
            <v>4.2165433533206988E-6</v>
          </cell>
          <cell r="F338">
            <v>1.4698227749466795</v>
          </cell>
          <cell r="G338">
            <v>1.7606763809076231</v>
          </cell>
          <cell r="H338">
            <v>1.431777888912813</v>
          </cell>
          <cell r="I338">
            <v>1.4566167482554104</v>
          </cell>
          <cell r="J338">
            <v>1.4840049274466856</v>
          </cell>
          <cell r="K338">
            <v>1.5768627805403033</v>
          </cell>
          <cell r="L338">
            <v>1.7457896058119124</v>
          </cell>
          <cell r="M338">
            <v>1.4169287516657765</v>
          </cell>
          <cell r="N338">
            <v>1.5672514786111313</v>
          </cell>
          <cell r="O338">
            <v>1.4753795868955994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1.1610870911155424E-5</v>
          </cell>
          <cell r="E339">
            <v>1.0814453197481741E-5</v>
          </cell>
          <cell r="F339">
            <v>1.4698815794251505</v>
          </cell>
          <cell r="G339">
            <v>1.7607325929354469</v>
          </cell>
          <cell r="H339">
            <v>1.4318384453059907</v>
          </cell>
          <cell r="I339">
            <v>1.4566851032122232</v>
          </cell>
          <cell r="J339">
            <v>1.4841060936933448</v>
          </cell>
          <cell r="K339">
            <v>1.5769633805573242</v>
          </cell>
          <cell r="L339">
            <v>1.7458739016640863</v>
          </cell>
          <cell r="M339">
            <v>1.4170314461783287</v>
          </cell>
          <cell r="N339">
            <v>1.5673345173891371</v>
          </cell>
          <cell r="O339">
            <v>1.4754813669425262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1.78956183309288E-2</v>
          </cell>
          <cell r="E340">
            <v>0.12867526431237999</v>
          </cell>
          <cell r="F340">
            <v>1.2275851775700599E-4</v>
          </cell>
          <cell r="G340">
            <v>1.2988208307128501E-4</v>
          </cell>
          <cell r="H340">
            <v>7.6038186160446206E-2</v>
          </cell>
          <cell r="I340">
            <v>7.04599305488572E-2</v>
          </cell>
          <cell r="J340">
            <v>3.1825886294706897E-4</v>
          </cell>
          <cell r="K340">
            <v>7.6162452114265006E-2</v>
          </cell>
          <cell r="L340">
            <v>5.9790149294736902E-2</v>
          </cell>
          <cell r="M340">
            <v>1.14632356918718E-2</v>
          </cell>
          <cell r="N340">
            <v>8.1763160092010206E-2</v>
          </cell>
          <cell r="O340">
            <v>5.41184516776195E-2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1.78956183309288E-2</v>
          </cell>
          <cell r="E341">
            <v>0.14649871462086606</v>
          </cell>
          <cell r="F341">
            <v>0.14651637768553472</v>
          </cell>
          <cell r="G341">
            <v>0.14652155693216551</v>
          </cell>
          <cell r="H341">
            <v>0.14652235078318179</v>
          </cell>
          <cell r="I341">
            <v>0.14651898845969771</v>
          </cell>
          <cell r="J341">
            <v>0.14651960414981163</v>
          </cell>
          <cell r="K341">
            <v>0.14652854053515574</v>
          </cell>
          <cell r="L341">
            <v>0.14652841928190685</v>
          </cell>
          <cell r="M341">
            <v>0.14653260215598296</v>
          </cell>
          <cell r="N341">
            <v>0.14653457974720682</v>
          </cell>
          <cell r="O341">
            <v>0.14658247283754652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6.7544080417872082E-4</v>
          </cell>
          <cell r="I342">
            <v>6.8085472802314844E-4</v>
          </cell>
          <cell r="J342">
            <v>7.0298853307765785E-4</v>
          </cell>
          <cell r="K342">
            <v>1.8078695813962709E-3</v>
          </cell>
          <cell r="L342">
            <v>2.3006675373930139E-3</v>
          </cell>
          <cell r="M342">
            <v>2.3775220188636172E-3</v>
          </cell>
          <cell r="N342">
            <v>1.9925240821513928E-3</v>
          </cell>
          <cell r="O342">
            <v>2.5779048473583842E-3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6.7544080417872082E-4</v>
          </cell>
          <cell r="I343">
            <v>6.8085472802314844E-4</v>
          </cell>
          <cell r="J343">
            <v>7.0298853307765785E-4</v>
          </cell>
          <cell r="K343">
            <v>1.8078695813962709E-3</v>
          </cell>
          <cell r="L343">
            <v>2.3006675373930139E-3</v>
          </cell>
          <cell r="M343">
            <v>2.3775220188636172E-3</v>
          </cell>
          <cell r="N343">
            <v>1.9925240821513928E-3</v>
          </cell>
          <cell r="O343">
            <v>2.5779048473583842E-3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5.0783892030773098E-5</v>
          </cell>
          <cell r="I344">
            <v>1.0367389578895601E-6</v>
          </cell>
          <cell r="J344">
            <v>4.9330102815142495E-7</v>
          </cell>
          <cell r="K344">
            <v>8.3910040395878294E-5</v>
          </cell>
          <cell r="L344">
            <v>4.1680486969683599E-5</v>
          </cell>
          <cell r="M344">
            <v>4.4579950878711497E-6</v>
          </cell>
          <cell r="N344">
            <v>1.41761247210664E-5</v>
          </cell>
          <cell r="O344">
            <v>5.07529041735384E-5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5.0783892030773098E-5</v>
          </cell>
          <cell r="I345">
            <v>5.1674237364734537E-5</v>
          </cell>
          <cell r="J345">
            <v>5.1841007604636356E-5</v>
          </cell>
          <cell r="K345">
            <v>1.3516573871870095E-4</v>
          </cell>
          <cell r="L345">
            <v>1.771768701878407E-4</v>
          </cell>
          <cell r="M345">
            <v>1.7983233885842637E-4</v>
          </cell>
          <cell r="N345">
            <v>1.529300531727433E-4</v>
          </cell>
          <cell r="O345">
            <v>1.9441421849850183E-4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2.7603383105286285</v>
          </cell>
          <cell r="G346">
            <v>5.0358672123103272</v>
          </cell>
          <cell r="H346">
            <v>7.0750130436174796</v>
          </cell>
          <cell r="I346">
            <v>8.5977884391016222</v>
          </cell>
          <cell r="J346">
            <v>9.8116222202238905</v>
          </cell>
          <cell r="K346">
            <v>10.750442556447998</v>
          </cell>
          <cell r="L346">
            <v>11.502579704975306</v>
          </cell>
          <cell r="M346">
            <v>12.171029673294798</v>
          </cell>
          <cell r="N346">
            <v>11.937868185300704</v>
          </cell>
          <cell r="O346">
            <v>11.465619695604303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6.5105633245193298E-6</v>
          </cell>
          <cell r="G347">
            <v>6.7595883978827098E-6</v>
          </cell>
          <cell r="H347">
            <v>3.0219465503203381E-4</v>
          </cell>
          <cell r="I347">
            <v>8.9318976039561373E-4</v>
          </cell>
          <cell r="J347">
            <v>5.6074126592937392E-4</v>
          </cell>
          <cell r="K347">
            <v>9.4779054881442924E-4</v>
          </cell>
          <cell r="M347">
            <v>1.489029693835447E-3</v>
          </cell>
          <cell r="O347">
            <v>2.2014923564699716E-2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0.34608180746993294</v>
          </cell>
          <cell r="F348">
            <v>0.3757375708634193</v>
          </cell>
          <cell r="G348">
            <v>0.43659522804445228</v>
          </cell>
          <cell r="H348">
            <v>0.506436114174729</v>
          </cell>
          <cell r="I348">
            <v>0.58652737307735392</v>
          </cell>
          <cell r="J348">
            <v>0.68060775664364348</v>
          </cell>
          <cell r="K348">
            <v>0.78394329925313455</v>
          </cell>
          <cell r="L348">
            <v>0.90885556770960996</v>
          </cell>
          <cell r="M348">
            <v>1.0605846511981134</v>
          </cell>
          <cell r="N348">
            <v>1.2158853878593534</v>
          </cell>
          <cell r="O348">
            <v>1.2650678318338029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4.5649760401452648E-4</v>
          </cell>
          <cell r="G349">
            <v>3.7688688662393312E-4</v>
          </cell>
          <cell r="H349">
            <v>4.7177560303003955E-4</v>
          </cell>
          <cell r="I349">
            <v>4.7536534241437095E-4</v>
          </cell>
          <cell r="J349">
            <v>4.7484173571074389E-4</v>
          </cell>
          <cell r="K349">
            <v>1.6863999879332225E-3</v>
          </cell>
          <cell r="L349">
            <v>1.7252779642989487E-3</v>
          </cell>
          <cell r="M349">
            <v>1.7793946596319824E-3</v>
          </cell>
          <cell r="N349">
            <v>1.6803506741916922E-3</v>
          </cell>
          <cell r="O349">
            <v>1.8946957209275807E-3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0.15400644259963631</v>
          </cell>
          <cell r="F350">
            <v>0.25246967213445942</v>
          </cell>
          <cell r="G350">
            <v>0.24632434062913583</v>
          </cell>
          <cell r="H350">
            <v>0.12901506141333768</v>
          </cell>
          <cell r="I350">
            <v>1.260712353934931E-2</v>
          </cell>
          <cell r="J350">
            <v>3.823477565436021E-2</v>
          </cell>
          <cell r="K350">
            <v>2.4658110544672908E-2</v>
          </cell>
          <cell r="L350">
            <v>1.5648464143434564E-2</v>
          </cell>
          <cell r="M350">
            <v>3.3718768413865195E-2</v>
          </cell>
          <cell r="N350">
            <v>2.0222810579267423E-2</v>
          </cell>
          <cell r="O350">
            <v>8.58276290882624E-2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8.0841662993778596E-2</v>
          </cell>
          <cell r="F351">
            <v>8.0454514771631291E-2</v>
          </cell>
          <cell r="G351">
            <v>8.0788365313583826E-2</v>
          </cell>
          <cell r="H351">
            <v>8.0924880064783752E-2</v>
          </cell>
          <cell r="I351">
            <v>8.0498694036378313E-2</v>
          </cell>
          <cell r="J351">
            <v>8.057696199678431E-2</v>
          </cell>
          <cell r="K351">
            <v>8.05886854367934E-2</v>
          </cell>
          <cell r="L351">
            <v>8.0573213580363498E-2</v>
          </cell>
          <cell r="M351">
            <v>8.1839075808908271E-2</v>
          </cell>
          <cell r="N351">
            <v>6.864016421968569E-2</v>
          </cell>
          <cell r="O351">
            <v>9.2525113817137419E-2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0.52846786020351699</v>
          </cell>
          <cell r="F352">
            <v>1.8750501602783762</v>
          </cell>
          <cell r="G352">
            <v>3.2664337128297389</v>
          </cell>
          <cell r="H352">
            <v>3.2674992475047158</v>
          </cell>
          <cell r="I352">
            <v>3.2668387293995234</v>
          </cell>
          <cell r="J352">
            <v>3.2672574247493311</v>
          </cell>
          <cell r="K352">
            <v>3.2573591247385294</v>
          </cell>
          <cell r="L352">
            <v>3.2559580820565706</v>
          </cell>
          <cell r="M352">
            <v>3.2624199875705742</v>
          </cell>
          <cell r="N352">
            <v>3.2446555537393311</v>
          </cell>
          <cell r="O352">
            <v>3.0464024821668478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3.31597488974034E-4</v>
          </cell>
          <cell r="F353">
            <v>2.795728422900746E-3</v>
          </cell>
          <cell r="G353">
            <v>2.419817886861748E-3</v>
          </cell>
          <cell r="H353">
            <v>1.5293754029297002E-3</v>
          </cell>
          <cell r="I353">
            <v>1.3985102041453896E-3</v>
          </cell>
          <cell r="J353">
            <v>1.8562767506881774E-3</v>
          </cell>
          <cell r="K353">
            <v>5.0572004015603808E-3</v>
          </cell>
          <cell r="L353">
            <v>6.7026244088957123E-3</v>
          </cell>
          <cell r="M353">
            <v>1.8013999417877044E-3</v>
          </cell>
          <cell r="N353">
            <v>7.0657149473531298E-3</v>
          </cell>
          <cell r="O353">
            <v>1.0026560911390973E-3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7.3244650415692919E-2</v>
          </cell>
          <cell r="F354">
            <v>7.3531579024667018E-2</v>
          </cell>
          <cell r="G354">
            <v>0.20073675727719961</v>
          </cell>
          <cell r="H354">
            <v>0.31510514726928873</v>
          </cell>
          <cell r="I354">
            <v>0.3997885703115539</v>
          </cell>
          <cell r="J354">
            <v>0.46820835403118449</v>
          </cell>
          <cell r="K354">
            <v>0.51636192135918757</v>
          </cell>
          <cell r="L354">
            <v>0.5577359974638062</v>
          </cell>
          <cell r="M354">
            <v>0.60020484429431575</v>
          </cell>
          <cell r="N354">
            <v>0.58935027828173758</v>
          </cell>
          <cell r="O354">
            <v>0.5000969834788731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2.7581490007151416E-3</v>
          </cell>
          <cell r="F355">
            <v>5.6265524365810074E-2</v>
          </cell>
          <cell r="G355">
            <v>0.73675614672170486</v>
          </cell>
          <cell r="H355">
            <v>0.74003916210967136</v>
          </cell>
          <cell r="I355">
            <v>0.74089573601808234</v>
          </cell>
          <cell r="J355">
            <v>0.74259348836919992</v>
          </cell>
          <cell r="K355">
            <v>0.72694029581342734</v>
          </cell>
          <cell r="L355">
            <v>0.7230351370086312</v>
          </cell>
          <cell r="M355">
            <v>0.74554922343873686</v>
          </cell>
          <cell r="N355">
            <v>0.44563284558388871</v>
          </cell>
          <cell r="O355">
            <v>0.15915790979999514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2.1630065314357586E-2</v>
          </cell>
          <cell r="F356">
            <v>2.2227612414422768E-2</v>
          </cell>
          <cell r="G356">
            <v>2.8159585270799658E-2</v>
          </cell>
          <cell r="H356">
            <v>1.7204710126592387E-2</v>
          </cell>
          <cell r="I356">
            <v>7.6117633863110852E-3</v>
          </cell>
          <cell r="J356">
            <v>7.1554840847139201E-3</v>
          </cell>
          <cell r="K356">
            <v>1.6393239886819511E-2</v>
          </cell>
          <cell r="L356">
            <v>1.849559598663195E-2</v>
          </cell>
          <cell r="M356">
            <v>4.3260707950191199E-2</v>
          </cell>
          <cell r="N356">
            <v>2.3853175025714855E-2</v>
          </cell>
          <cell r="O356">
            <v>8.7416424831116987E-2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G357">
            <v>1.4777469227104963E-2</v>
          </cell>
          <cell r="H357">
            <v>1.5518677905409201E-2</v>
          </cell>
          <cell r="I357">
            <v>1.3456921553432828E-2</v>
          </cell>
          <cell r="J357">
            <v>1.281273150515632E-2</v>
          </cell>
          <cell r="K357">
            <v>2.8126578486394434E-2</v>
          </cell>
          <cell r="L357">
            <v>3.034747881397638E-2</v>
          </cell>
          <cell r="M357">
            <v>2.7909255569196864E-2</v>
          </cell>
          <cell r="N357">
            <v>2.7785160209956163E-2</v>
          </cell>
          <cell r="O357">
            <v>9.4001648499956236E-2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7.1741504682872426E-6</v>
          </cell>
          <cell r="F358">
            <v>2.1897034132909866E-2</v>
          </cell>
          <cell r="G358">
            <v>2.2729531618004211E-2</v>
          </cell>
          <cell r="H358">
            <v>2.0003769668270071</v>
          </cell>
          <cell r="I358">
            <v>3.4866117971945045</v>
          </cell>
          <cell r="J358">
            <v>4.5112686959222845</v>
          </cell>
          <cell r="K358">
            <v>5.3083535433918474</v>
          </cell>
          <cell r="L358">
            <v>5.9039698971507351</v>
          </cell>
          <cell r="M358">
            <v>6.3093936440058984</v>
          </cell>
          <cell r="N358">
            <v>6.2906716399750433</v>
          </cell>
          <cell r="O358">
            <v>6.0816711910748058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2.281458572883846E-5</v>
          </cell>
          <cell r="F359"/>
          <cell r="G359">
            <v>1.8631973172253925E-4</v>
          </cell>
          <cell r="H359">
            <v>1.1231673925924533E-3</v>
          </cell>
          <cell r="I359">
            <v>6.7013658168312592E-4</v>
          </cell>
          <cell r="J359">
            <v>5.8687562949899443E-4</v>
          </cell>
          <cell r="K359">
            <v>6.3470884574748138E-4</v>
          </cell>
          <cell r="M359">
            <v>1.6724858292510145E-3</v>
          </cell>
          <cell r="N359">
            <v>2.8426900112150265E-3</v>
          </cell>
          <cell r="O359">
            <v>2.9216832157754734E-2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2.7166790045652433E-2</v>
          </cell>
          <cell r="F360">
            <v>2.755515805076798E-2</v>
          </cell>
          <cell r="G360">
            <v>2.816663141009814E-2</v>
          </cell>
          <cell r="H360">
            <v>4.5388921653015654E-2</v>
          </cell>
          <cell r="I360">
            <v>7.2342003769616581E-2</v>
          </cell>
          <cell r="J360">
            <v>9.4724536439311904E-2</v>
          </cell>
          <cell r="K360">
            <v>0.10169051963431966</v>
          </cell>
          <cell r="L360">
            <v>0.109517475572638</v>
          </cell>
          <cell r="M360">
            <v>0.1064742388188603</v>
          </cell>
          <cell r="N360">
            <v>0.10727927650389919</v>
          </cell>
          <cell r="O360">
            <v>0.1060278104830331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2.716723870836452E-2</v>
          </cell>
          <cell r="F361">
            <v>2.7555621589747073E-2</v>
          </cell>
          <cell r="G361">
            <v>2.8167264158977207E-2</v>
          </cell>
          <cell r="H361">
            <v>4.5389460538745943E-2</v>
          </cell>
          <cell r="I361">
            <v>7.2342474952442629E-2</v>
          </cell>
          <cell r="J361">
            <v>9.4724770099647679E-2</v>
          </cell>
          <cell r="K361">
            <v>0.10169238891700701</v>
          </cell>
          <cell r="L361">
            <v>0.10951792358253833</v>
          </cell>
          <cell r="M361">
            <v>0.10647684448563664</v>
          </cell>
          <cell r="N361">
            <v>0.10728176888081573</v>
          </cell>
          <cell r="O361">
            <v>0.10603102379542137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1.0259407133236501E-3</v>
          </cell>
          <cell r="F362">
            <v>9.5983723591259399E-6</v>
          </cell>
          <cell r="G362">
            <v>4.5912587093487798E-6</v>
          </cell>
          <cell r="H362">
            <v>6.2731260520991396E-4</v>
          </cell>
          <cell r="I362">
            <v>1.3743412578336501E-3</v>
          </cell>
          <cell r="J362">
            <v>1.4443335000431301E-3</v>
          </cell>
          <cell r="K362">
            <v>3.1768564479619799E-4</v>
          </cell>
          <cell r="L362">
            <v>7.7287245138651602E-4</v>
          </cell>
          <cell r="M362">
            <v>1.3880939991613799E-3</v>
          </cell>
          <cell r="N362">
            <v>1.44895515854803E-3</v>
          </cell>
          <cell r="O362">
            <v>3.5532798303360797E-4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1.0259407133236501E-3</v>
          </cell>
          <cell r="F363">
            <v>1.0341461841311629E-3</v>
          </cell>
          <cell r="G363">
            <v>1.0366597384925949E-3</v>
          </cell>
          <cell r="H363">
            <v>1.6595616230505087E-3</v>
          </cell>
          <cell r="I363">
            <v>2.6362578298300453E-3</v>
          </cell>
          <cell r="J363">
            <v>3.4451133338073512E-3</v>
          </cell>
          <cell r="K363">
            <v>3.755040291906455E-3</v>
          </cell>
          <cell r="L363">
            <v>3.9059440667581326E-3</v>
          </cell>
          <cell r="M363">
            <v>3.9102300825174059E-3</v>
          </cell>
          <cell r="N363">
            <v>3.9155983196649518E-3</v>
          </cell>
          <cell r="O363">
            <v>3.9492655713999686E-3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3.7983173024964793E-4</v>
          </cell>
          <cell r="K364">
            <v>1.2270315708502286E-3</v>
          </cell>
          <cell r="L364">
            <v>1.2875306478171498E-3</v>
          </cell>
          <cell r="M364">
            <v>1.3448208924743668E-3</v>
          </cell>
          <cell r="N364">
            <v>1.3655844104491963E-3</v>
          </cell>
          <cell r="O364">
            <v>1.9910041739608416E-3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3.7983173024964793E-4</v>
          </cell>
          <cell r="K365">
            <v>1.2270315708502286E-3</v>
          </cell>
          <cell r="L365">
            <v>1.2875306478171498E-3</v>
          </cell>
          <cell r="M365">
            <v>1.3448208924743668E-3</v>
          </cell>
          <cell r="N365">
            <v>1.3655844104491963E-3</v>
          </cell>
          <cell r="O365">
            <v>1.9910041739608416E-3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2.66197695725603E-5</v>
          </cell>
          <cell r="K366">
            <v>6.4467099595122302E-5</v>
          </cell>
          <cell r="L366">
            <v>8.0530227239430096E-6</v>
          </cell>
          <cell r="M366">
            <v>3.3539587569249899E-6</v>
          </cell>
          <cell r="N366">
            <v>2.98831441968508E-6</v>
          </cell>
          <cell r="O366">
            <v>4.4548444447292901E-5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2.66197695725603E-5</v>
          </cell>
          <cell r="K367">
            <v>9.0847423571509945E-5</v>
          </cell>
          <cell r="L367">
            <v>9.8849980148145821E-5</v>
          </cell>
          <cell r="M367">
            <v>1.0155987393187329E-4</v>
          </cell>
          <cell r="N367">
            <v>1.0453137918993148E-4</v>
          </cell>
          <cell r="O367">
            <v>1.490240920131691E-4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2.0326935291149973E-4</v>
          </cell>
          <cell r="K368">
            <v>5.0535147850900338E-4</v>
          </cell>
          <cell r="L368">
            <v>4.7199461914434278E-4</v>
          </cell>
          <cell r="M368">
            <v>5.3363779019646772E-4</v>
          </cell>
          <cell r="N368">
            <v>5.3925738082888071E-4</v>
          </cell>
          <cell r="O368">
            <v>9.5987430010725902E-4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2.0326935291149973E-4</v>
          </cell>
          <cell r="K369">
            <v>5.0535147850900338E-4</v>
          </cell>
          <cell r="L369">
            <v>4.7199461914434278E-4</v>
          </cell>
          <cell r="M369">
            <v>5.3363779019646772E-4</v>
          </cell>
          <cell r="N369">
            <v>5.3925738082888071E-4</v>
          </cell>
          <cell r="O369">
            <v>9.5987430010725902E-4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1.2689824350409499E-5</v>
          </cell>
          <cell r="K370">
            <v>2.2184739818725301E-5</v>
          </cell>
          <cell r="L370">
            <v>1.01494779292364E-6</v>
          </cell>
          <cell r="M370">
            <v>3.1365032236197002E-6</v>
          </cell>
          <cell r="N370">
            <v>2.0135052241056502E-6</v>
          </cell>
          <cell r="O370">
            <v>2.8674194011254399E-5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1.2689824350409499E-5</v>
          </cell>
          <cell r="K371">
            <v>3.4737315244467686E-5</v>
          </cell>
          <cell r="L371">
            <v>3.5710432912008252E-5</v>
          </cell>
          <cell r="M371">
            <v>3.8563114823666922E-5</v>
          </cell>
          <cell r="N371">
            <v>4.0510175201781221E-5</v>
          </cell>
          <cell r="O371">
            <v>6.9122587648164416E-5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49.866372119705233</v>
          </cell>
          <cell r="F372">
            <v>51.516125142949278</v>
          </cell>
          <cell r="G372">
            <v>52.983126167537286</v>
          </cell>
          <cell r="H372">
            <v>53.946325890425456</v>
          </cell>
          <cell r="I372">
            <v>54.488614688147528</v>
          </cell>
          <cell r="J372">
            <v>55.179505751445951</v>
          </cell>
          <cell r="K372">
            <v>55.867018810883344</v>
          </cell>
          <cell r="L372">
            <v>56.563653846776489</v>
          </cell>
          <cell r="M372">
            <v>58.122768030393267</v>
          </cell>
          <cell r="N372">
            <v>56.649980874753162</v>
          </cell>
          <cell r="O372">
            <v>56.753888624835128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49.866372119705233</v>
          </cell>
          <cell r="F373">
            <v>51.516125142949278</v>
          </cell>
          <cell r="G373">
            <v>52.983126167537286</v>
          </cell>
          <cell r="H373">
            <v>53.946325890425456</v>
          </cell>
          <cell r="I373">
            <v>54.488614688147528</v>
          </cell>
          <cell r="J373">
            <v>55.179505751445951</v>
          </cell>
          <cell r="K373">
            <v>55.867018810883344</v>
          </cell>
          <cell r="L373">
            <v>56.563653846776489</v>
          </cell>
          <cell r="M373">
            <v>58.122768030393267</v>
          </cell>
          <cell r="N373">
            <v>56.649980874753162</v>
          </cell>
          <cell r="O373">
            <v>56.753888624835128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8.3503844073984604E-2</v>
          </cell>
          <cell r="E374">
            <v>9.8048812418438797E-2</v>
          </cell>
          <cell r="F374">
            <v>8.9722982711317706E-2</v>
          </cell>
          <cell r="G374">
            <v>7.9793277885931393E-2</v>
          </cell>
          <cell r="H374">
            <v>5.2402885316299601E-2</v>
          </cell>
          <cell r="I374">
            <v>2.9512830931825901E-2</v>
          </cell>
          <cell r="J374">
            <v>1.7839682615580399</v>
          </cell>
          <cell r="K374">
            <v>1.0925830043100799</v>
          </cell>
          <cell r="L374">
            <v>0.117667521374815</v>
          </cell>
          <cell r="M374">
            <v>0.137212487419545</v>
          </cell>
          <cell r="N374">
            <v>0.22869657698399701</v>
          </cell>
          <cell r="O374">
            <v>1.51035593069976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2.613831076106695</v>
          </cell>
          <cell r="E375">
            <v>2.7118783959249551</v>
          </cell>
          <cell r="F375">
            <v>2.8015975343294732</v>
          </cell>
          <cell r="G375">
            <v>2.881375807406338</v>
          </cell>
          <cell r="H375">
            <v>2.933758858376514</v>
          </cell>
          <cell r="I375">
            <v>2.9632525346880021</v>
          </cell>
          <cell r="J375">
            <v>3.0008209503107013</v>
          </cell>
          <cell r="K375">
            <v>3.0382154579305021</v>
          </cell>
          <cell r="L375">
            <v>3.0760982800746279</v>
          </cell>
          <cell r="M375">
            <v>3.1608950149187924</v>
          </cell>
          <cell r="N375">
            <v>3.0807967011352964</v>
          </cell>
          <cell r="O375">
            <v>3.0864629492142033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0.34658520726656017</v>
          </cell>
          <cell r="F376">
            <v>0.37872708107027847</v>
          </cell>
          <cell r="G376">
            <v>0.43904757479946566</v>
          </cell>
          <cell r="H376">
            <v>0.50897837933454637</v>
          </cell>
          <cell r="I376">
            <v>0.59004872872060754</v>
          </cell>
          <cell r="J376">
            <v>0.68403487996887236</v>
          </cell>
          <cell r="K376">
            <v>0.79299430268826077</v>
          </cell>
          <cell r="L376">
            <v>0.91931159972768928</v>
          </cell>
          <cell r="M376">
            <v>1.0657592941693874</v>
          </cell>
          <cell r="N376">
            <v>1.2355300183064419</v>
          </cell>
          <cell r="O376">
            <v>1.432380561590874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0.34658520726656017</v>
          </cell>
          <cell r="F377">
            <v>0.37872708107027847</v>
          </cell>
          <cell r="G377">
            <v>0.43904757479946566</v>
          </cell>
          <cell r="H377">
            <v>0.50897837933454637</v>
          </cell>
          <cell r="I377">
            <v>0.59004872872060754</v>
          </cell>
          <cell r="J377">
            <v>0.68403487996887236</v>
          </cell>
          <cell r="K377">
            <v>0.79299430268826077</v>
          </cell>
          <cell r="L377">
            <v>0.91931159972768928</v>
          </cell>
          <cell r="M377">
            <v>1.0657592941693874</v>
          </cell>
          <cell r="N377">
            <v>1.2355300183064419</v>
          </cell>
          <cell r="O377">
            <v>1.432380561590874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0.35008606794602015</v>
          </cell>
          <cell r="F378">
            <v>0.38255260714169559</v>
          </cell>
          <cell r="G378">
            <v>0.44348239878733953</v>
          </cell>
          <cell r="H378">
            <v>0.51411957508540029</v>
          </cell>
          <cell r="I378">
            <v>0.59600881688950247</v>
          </cell>
          <cell r="J378">
            <v>0.69094432320088106</v>
          </cell>
          <cell r="K378">
            <v>0.80100434614975879</v>
          </cell>
          <cell r="L378">
            <v>0.92859757548251487</v>
          </cell>
          <cell r="M378">
            <v>1.0765245395650378</v>
          </cell>
          <cell r="N378">
            <v>1.2480101195014577</v>
          </cell>
          <cell r="O378">
            <v>1.4468490521119939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2.8542097642183201E-2</v>
          </cell>
          <cell r="F379">
            <v>1.7811013247249999E-3</v>
          </cell>
          <cell r="G379">
            <v>3.87495720137792E-3</v>
          </cell>
          <cell r="H379">
            <v>6.4016468767686598E-3</v>
          </cell>
          <cell r="I379">
            <v>6.6304089039642897E-3</v>
          </cell>
          <cell r="J379">
            <v>7.5344469476183503E-3</v>
          </cell>
          <cell r="K379">
            <v>7.9343836450570006E-3</v>
          </cell>
          <cell r="L379">
            <v>9.7735944747393104E-3</v>
          </cell>
          <cell r="M379">
            <v>1.3929918979861299E-2</v>
          </cell>
          <cell r="N379">
            <v>9.7283839943646203E-3</v>
          </cell>
          <cell r="O379">
            <v>1.54419809793989E-2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2.8542097642183201E-2</v>
          </cell>
          <cell r="F380">
            <v>3.0323198966908198E-2</v>
          </cell>
          <cell r="G380">
            <v>3.4198156168286101E-2</v>
          </cell>
          <cell r="H380">
            <v>4.0599803045054797E-2</v>
          </cell>
          <cell r="I380">
            <v>4.7230211949019101E-2</v>
          </cell>
          <cell r="J380">
            <v>5.4764658896637397E-2</v>
          </cell>
          <cell r="K380">
            <v>6.2699042541694394E-2</v>
          </cell>
          <cell r="L380">
            <v>7.2472637016433694E-2</v>
          </cell>
          <cell r="M380">
            <v>8.6402555996294997E-2</v>
          </cell>
          <cell r="N380">
            <v>9.6130939990659595E-2</v>
          </cell>
          <cell r="O380">
            <v>0.111572920970058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9.6389973039725225E-5</v>
          </cell>
          <cell r="K381">
            <v>2.0918381952108391E-4</v>
          </cell>
          <cell r="L381">
            <v>1.6514437159405733E-4</v>
          </cell>
          <cell r="M381">
            <v>2.2120399574420438E-4</v>
          </cell>
          <cell r="N381">
            <v>2.1068522266823181E-4</v>
          </cell>
          <cell r="O381">
            <v>4.1508042200570644E-4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9.6389973039725225E-5</v>
          </cell>
          <cell r="K382">
            <v>2.0918381952108391E-4</v>
          </cell>
          <cell r="L382">
            <v>1.6514437159405733E-4</v>
          </cell>
          <cell r="M382">
            <v>2.2120399574420438E-4</v>
          </cell>
          <cell r="N382">
            <v>2.1068522266823181E-4</v>
          </cell>
          <cell r="O382">
            <v>4.1508042200570644E-4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4.56480680641213E-6</v>
          </cell>
          <cell r="K383">
            <v>6.8770042567519499E-6</v>
          </cell>
          <cell r="L383">
            <v>3.9275125032986602E-7</v>
          </cell>
          <cell r="M383">
            <v>2.2969849385037902E-6</v>
          </cell>
          <cell r="N383">
            <v>9.3203120084562997E-7</v>
          </cell>
          <cell r="O383">
            <v>1.18084892078341E-5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4.56480680641213E-6</v>
          </cell>
          <cell r="K384">
            <v>1.1364727752677324E-5</v>
          </cell>
          <cell r="L384">
            <v>1.173969293168801E-5</v>
          </cell>
          <cell r="M384">
            <v>1.3898180176351667E-5</v>
          </cell>
          <cell r="N384">
            <v>1.4792597068920425E-5</v>
          </cell>
          <cell r="O384">
            <v>2.6553258651402815E-5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2.3674029316628751</v>
          </cell>
          <cell r="E385">
            <v>2.307501480631418</v>
          </cell>
          <cell r="F385">
            <v>1.9306629548051166</v>
          </cell>
          <cell r="G385">
            <v>3.0748258282664296E-3</v>
          </cell>
          <cell r="H385">
            <v>3.4758124521049789E-3</v>
          </cell>
          <cell r="I385">
            <v>3.2759171956055553E-3</v>
          </cell>
          <cell r="J385">
            <v>4.2224471116542985E-3</v>
          </cell>
          <cell r="K385">
            <v>9.4176337220327928E-3</v>
          </cell>
          <cell r="L385">
            <v>5.3313225721353984E-3</v>
          </cell>
          <cell r="M385">
            <v>8.5517748985165301E-3</v>
          </cell>
          <cell r="N385">
            <v>5.0110389107668627E-3</v>
          </cell>
          <cell r="O385">
            <v>9.3452192577918192E-3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330.012408669396</v>
          </cell>
          <cell r="E386">
            <v>321.17926014194001</v>
          </cell>
          <cell r="F386">
            <v>268.12352945383401</v>
          </cell>
          <cell r="G386">
            <v>0.42542739444820599</v>
          </cell>
          <cell r="H386">
            <v>0.479119426483467</v>
          </cell>
          <cell r="I386">
            <v>0.449892628196496</v>
          </cell>
          <cell r="J386">
            <v>0.57774294797100101</v>
          </cell>
          <cell r="K386">
            <v>1.2838450676947599</v>
          </cell>
          <cell r="L386">
            <v>0.72678470946610496</v>
          </cell>
          <cell r="M386">
            <v>1.1658081369007101</v>
          </cell>
          <cell r="N386">
            <v>0.68312251033542404</v>
          </cell>
          <cell r="O386">
            <v>1.2739732723489701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3.5600044085156011</v>
          </cell>
          <cell r="E387">
            <v>3.4647169378850089</v>
          </cell>
          <cell r="F387">
            <v>2.8923789585095365</v>
          </cell>
          <cell r="G387">
            <v>4.5892922809946685E-3</v>
          </cell>
          <cell r="H387">
            <v>5.1684943525724574E-3</v>
          </cell>
          <cell r="I387">
            <v>4.8532106601563681E-3</v>
          </cell>
          <cell r="J387">
            <v>6.2323942607443476E-3</v>
          </cell>
          <cell r="K387">
            <v>1.3849461355930575E-2</v>
          </cell>
          <cell r="L387">
            <v>7.8401802531402973E-3</v>
          </cell>
          <cell r="M387">
            <v>1.2576139556641974E-2</v>
          </cell>
          <cell r="N387">
            <v>7.3691748687747952E-3</v>
          </cell>
          <cell r="O387">
            <v>1.3742969496752667E-2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2.8734770609631899E-5</v>
          </cell>
          <cell r="F388">
            <v>3.88503477046578E-5</v>
          </cell>
          <cell r="G388">
            <v>4.0056967285093498E-5</v>
          </cell>
          <cell r="H388">
            <v>2.2054748060272399E-4</v>
          </cell>
          <cell r="I388">
            <v>1.2769893233620201E-4</v>
          </cell>
          <cell r="J388">
            <v>1.7502902001850199E-4</v>
          </cell>
          <cell r="K388">
            <v>6.1573890726214205E-4</v>
          </cell>
          <cell r="L388">
            <v>4.7387486766113798E-5</v>
          </cell>
          <cell r="M388">
            <v>3.5590964033008302E-4</v>
          </cell>
          <cell r="N388">
            <v>1.06254447588398E-4</v>
          </cell>
          <cell r="O388">
            <v>5.2841225449131498E-4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0.19447835044507911</v>
          </cell>
          <cell r="F389">
            <v>0.16220109160328938</v>
          </cell>
          <cell r="G389">
            <v>2.9196843371237513E-4</v>
          </cell>
          <cell r="H389">
            <v>3.2680255768034738E-4</v>
          </cell>
          <cell r="I389">
            <v>3.1072932082885593E-4</v>
          </cell>
          <cell r="J389">
            <v>3.9971301542935094E-4</v>
          </cell>
          <cell r="K389">
            <v>8.8003361862107549E-4</v>
          </cell>
          <cell r="L389">
            <v>5.0829938726223794E-4</v>
          </cell>
          <cell r="M389">
            <v>8.03509354768256E-4</v>
          </cell>
          <cell r="N389">
            <v>4.7552232174895401E-4</v>
          </cell>
          <cell r="O389">
            <v>8.83361231469785E-4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6.1988738459149086</v>
          </cell>
          <cell r="E391">
            <v>5.1559886673109041</v>
          </cell>
          <cell r="F391">
            <v>8.8969189627523608</v>
          </cell>
          <cell r="G391">
            <v>9.1550125850229698</v>
          </cell>
          <cell r="H391">
            <v>9.7121942219027009</v>
          </cell>
          <cell r="I391">
            <v>9.4896368128559807</v>
          </cell>
          <cell r="J391">
            <v>9.2030673928749387</v>
          </cell>
          <cell r="K391">
            <v>8.9402221762885183</v>
          </cell>
          <cell r="L391">
            <v>8.4094703690401946</v>
          </cell>
          <cell r="M391">
            <v>7.8386904717147976</v>
          </cell>
          <cell r="N391">
            <v>7.6752762797531595</v>
          </cell>
          <cell r="O391">
            <v>6.230107358624001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6.8085786478653869</v>
          </cell>
          <cell r="E392">
            <v>5.9276097534392456</v>
          </cell>
          <cell r="F392">
            <v>1.1176503205658594</v>
          </cell>
          <cell r="G392">
            <v>1.8976981713792898</v>
          </cell>
          <cell r="H392">
            <v>0.53819475359488411</v>
          </cell>
          <cell r="I392">
            <v>8.2049322099175009E-2</v>
          </cell>
          <cell r="J392">
            <v>8.2943761861444462E-2</v>
          </cell>
          <cell r="K392">
            <v>6.8434816824760242E-2</v>
          </cell>
          <cell r="L392">
            <v>7.6632448980917645E-2</v>
          </cell>
          <cell r="M392">
            <v>8.2378069045630234E-2</v>
          </cell>
          <cell r="N392">
            <v>7.830429271216699E-2</v>
          </cell>
          <cell r="O392">
            <v>0.11742209846685256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0.55749089993713219</v>
          </cell>
          <cell r="E393">
            <v>0.59697412517532955</v>
          </cell>
          <cell r="F393">
            <v>0.35156039167183695</v>
          </cell>
          <cell r="G393">
            <v>0.2673869040878416</v>
          </cell>
          <cell r="H393">
            <v>0.26620508937049808</v>
          </cell>
          <cell r="I393">
            <v>0.24383788200682752</v>
          </cell>
          <cell r="J393">
            <v>0.22381636594408716</v>
          </cell>
          <cell r="K393">
            <v>0.18304020420691236</v>
          </cell>
          <cell r="L393">
            <v>0.17869740895114677</v>
          </cell>
          <cell r="M393">
            <v>0.15490894586359619</v>
          </cell>
          <cell r="N393">
            <v>0.14881617064383434</v>
          </cell>
          <cell r="O393">
            <v>0.11105453899035876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1.3096477996708591E-2</v>
          </cell>
          <cell r="E394">
            <v>1.6505012593125449E-4</v>
          </cell>
          <cell r="F394">
            <v>0.14483886905817081</v>
          </cell>
          <cell r="G394">
            <v>4.7888140199716413E-2</v>
          </cell>
          <cell r="H394">
            <v>0.51098809060238692</v>
          </cell>
          <cell r="I394">
            <v>1.2990893536056607</v>
          </cell>
          <cell r="J394">
            <v>1.7686238428059884</v>
          </cell>
          <cell r="K394">
            <v>2.9640476147013146</v>
          </cell>
          <cell r="L394">
            <v>3.1584763906087514</v>
          </cell>
          <cell r="M394">
            <v>3.295948647018403</v>
          </cell>
          <cell r="N394">
            <v>4.3602943144284669</v>
          </cell>
          <cell r="O394">
            <v>4.3816156910665249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8.2420036168095637E-2</v>
          </cell>
          <cell r="E395">
            <v>2.3755239492593888E-4</v>
          </cell>
          <cell r="F395">
            <v>8.3974357370746974E-2</v>
          </cell>
          <cell r="G395">
            <v>2.2066698074890319E-2</v>
          </cell>
          <cell r="H395">
            <v>3.8946167224212735E-2</v>
          </cell>
          <cell r="I395">
            <v>4.2328839732017245E-2</v>
          </cell>
          <cell r="J395">
            <v>4.2208649369130276E-2</v>
          </cell>
          <cell r="K395">
            <v>3.6533840435988868E-2</v>
          </cell>
          <cell r="L395">
            <v>3.7137471405399913E-2</v>
          </cell>
          <cell r="M395">
            <v>3.6376084584137873E-2</v>
          </cell>
          <cell r="N395">
            <v>3.6513242734884641E-2</v>
          </cell>
          <cell r="O395">
            <v>3.78890320948123E-2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0.27265006799289915</v>
          </cell>
          <cell r="E396">
            <v>0.19457776962819553</v>
          </cell>
          <cell r="F396">
            <v>0.21433026401999322</v>
          </cell>
          <cell r="G396">
            <v>0.1493948998804461</v>
          </cell>
          <cell r="H396">
            <v>0.1735192857219798</v>
          </cell>
          <cell r="I396">
            <v>0.18059224890263548</v>
          </cell>
          <cell r="J396">
            <v>0.1831966152170442</v>
          </cell>
          <cell r="K396">
            <v>0.1744802378021291</v>
          </cell>
          <cell r="L396">
            <v>0.18001805488901376</v>
          </cell>
          <cell r="M396">
            <v>0.17673905488730962</v>
          </cell>
          <cell r="N396">
            <v>0.17710630268620406</v>
          </cell>
          <cell r="O396">
            <v>0.17479397767616831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1.2770347812044083</v>
          </cell>
          <cell r="E397">
            <v>1.4630807547307005</v>
          </cell>
          <cell r="F397">
            <v>1.3919289807153841</v>
          </cell>
          <cell r="G397">
            <v>1.4169955448682729</v>
          </cell>
          <cell r="H397">
            <v>1.4387163960299527</v>
          </cell>
          <cell r="I397">
            <v>1.5753289401177399</v>
          </cell>
          <cell r="J397">
            <v>1.4692048997204574</v>
          </cell>
          <cell r="K397">
            <v>1.5545858200085356</v>
          </cell>
          <cell r="L397">
            <v>1.5205321970143701</v>
          </cell>
          <cell r="M397">
            <v>1.4506758231649743</v>
          </cell>
          <cell r="N397">
            <v>1.4997702565834843</v>
          </cell>
          <cell r="O397">
            <v>1.3570293391871884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6.4538421085679385</v>
          </cell>
          <cell r="E398">
            <v>6.9684209499808656</v>
          </cell>
          <cell r="F398">
            <v>6.7106915831635225</v>
          </cell>
          <cell r="G398">
            <v>5.130534719186219</v>
          </cell>
          <cell r="H398">
            <v>4.0597011482512668</v>
          </cell>
          <cell r="I398">
            <v>3.5367150954734767</v>
          </cell>
          <cell r="J398">
            <v>2.9513910091430433</v>
          </cell>
          <cell r="K398">
            <v>1.8706443937814752</v>
          </cell>
          <cell r="L398">
            <v>0.51906048772080393</v>
          </cell>
          <cell r="M398">
            <v>0.45295571872846541</v>
          </cell>
          <cell r="N398">
            <v>0.42812147835330649</v>
          </cell>
          <cell r="O398">
            <v>0.35388661340106253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1.6628037521100369</v>
          </cell>
          <cell r="E399">
            <v>1.9869046399615229</v>
          </cell>
          <cell r="F399">
            <v>1.7772699810650681</v>
          </cell>
          <cell r="G399">
            <v>1.495154888646786</v>
          </cell>
          <cell r="H399">
            <v>1.094755278049993</v>
          </cell>
          <cell r="I399">
            <v>1.0390648626062313</v>
          </cell>
          <cell r="J399">
            <v>1.0345718085973994</v>
          </cell>
          <cell r="K399">
            <v>1.0060028079042285</v>
          </cell>
          <cell r="L399">
            <v>0.9993863619617418</v>
          </cell>
          <cell r="M399">
            <v>0.96761669469650535</v>
          </cell>
          <cell r="N399">
            <v>0.95770081863254974</v>
          </cell>
          <cell r="O399">
            <v>0.95956337993437435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3.1121273689833866</v>
          </cell>
          <cell r="E400">
            <v>3.6351706062062488</v>
          </cell>
          <cell r="F400">
            <v>4.7301591729228738</v>
          </cell>
          <cell r="G400">
            <v>5.927275553903419</v>
          </cell>
          <cell r="H400">
            <v>7.6669762816348763</v>
          </cell>
          <cell r="I400">
            <v>7.8513640887678795</v>
          </cell>
          <cell r="J400">
            <v>8.1706530044327135</v>
          </cell>
          <cell r="K400">
            <v>8.1325682139604538</v>
          </cell>
          <cell r="L400">
            <v>10.171169167632476</v>
          </cell>
          <cell r="M400">
            <v>10.329509032446436</v>
          </cell>
          <cell r="N400">
            <v>8.9650736914967162</v>
          </cell>
          <cell r="O400">
            <v>10.174857018655391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9.8553614157842074E-3</v>
          </cell>
          <cell r="G401">
            <v>1.1308646762717214E-2</v>
          </cell>
          <cell r="H401">
            <v>0.5146214089288017</v>
          </cell>
          <cell r="I401">
            <v>1.3393774919541244</v>
          </cell>
          <cell r="J401">
            <v>1.8204221542636965</v>
          </cell>
          <cell r="K401">
            <v>3.0226884733673338</v>
          </cell>
          <cell r="L401">
            <v>3.2285134561711226</v>
          </cell>
          <cell r="M401">
            <v>3.3655440476128065</v>
          </cell>
          <cell r="N401">
            <v>4.4392741169807781</v>
          </cell>
          <cell r="O401">
            <v>4.4605937863847105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0.326773888212951</v>
          </cell>
          <cell r="G402">
            <v>0.37298694585804198</v>
          </cell>
          <cell r="H402">
            <v>16.510038375190199</v>
          </cell>
          <cell r="I402">
            <v>41.8277356291321</v>
          </cell>
          <cell r="J402">
            <v>55.830238988837699</v>
          </cell>
          <cell r="K402">
            <v>91.068178364272299</v>
          </cell>
          <cell r="L402">
            <v>97.269315666693899</v>
          </cell>
          <cell r="M402">
            <v>101.397801434488</v>
          </cell>
          <cell r="N402">
            <v>133.74736121672899</v>
          </cell>
          <cell r="O402">
            <v>134.38968458979599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5.7938632661870696E-3</v>
          </cell>
          <cell r="G403">
            <v>6.613243720887267E-3</v>
          </cell>
          <cell r="H403">
            <v>0.29273117686507483</v>
          </cell>
          <cell r="I403">
            <v>0.7416265182470233</v>
          </cell>
          <cell r="J403">
            <v>0.98989785441201561</v>
          </cell>
          <cell r="K403">
            <v>1.6146840135509273</v>
          </cell>
          <cell r="L403">
            <v>1.7246332565016675</v>
          </cell>
          <cell r="M403">
            <v>1.797833358767523</v>
          </cell>
          <cell r="N403">
            <v>2.3714071137717823</v>
          </cell>
          <cell r="O403">
            <v>2.3827958260602076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2.4844458532815898E-6</v>
          </cell>
          <cell r="F404">
            <v>8.1317990032338998E-4</v>
          </cell>
          <cell r="G404">
            <v>1.55380777602974E-5</v>
          </cell>
          <cell r="H404">
            <v>3.4126448098646102E-2</v>
          </cell>
          <cell r="I404">
            <v>5.6757072214734701E-2</v>
          </cell>
          <cell r="J404">
            <v>3.35481285696159E-2</v>
          </cell>
          <cell r="K404">
            <v>0.11501979434916</v>
          </cell>
          <cell r="L404">
            <v>6.5901392543932305E-2</v>
          </cell>
          <cell r="M404">
            <v>4.7327657819096203E-2</v>
          </cell>
          <cell r="N404">
            <v>0.188149728020267</v>
          </cell>
          <cell r="O404">
            <v>6.7279857785027999E-2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1.8213109312930122E-6</v>
          </cell>
          <cell r="F405">
            <v>8.1488844189694183E-4</v>
          </cell>
          <cell r="G405">
            <v>8.3034078004861408E-4</v>
          </cell>
          <cell r="H405">
            <v>3.4954756355460477E-2</v>
          </cell>
          <cell r="I405">
            <v>9.1065183006084544E-2</v>
          </cell>
          <cell r="J405">
            <v>0.12443060238221128</v>
          </cell>
          <cell r="K405">
            <v>0.20532298809093055</v>
          </cell>
          <cell r="L405">
            <v>0.21874339441210205</v>
          </cell>
          <cell r="M405">
            <v>0.22824647812747667</v>
          </cell>
          <cell r="N405">
            <v>0.30085663626018083</v>
          </cell>
          <cell r="O405">
            <v>0.30275502644175722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6.1477902686257917E-5</v>
          </cell>
          <cell r="E406">
            <v>5.197284630328236E-5</v>
          </cell>
          <cell r="F406">
            <v>1.6459102863004164E-2</v>
          </cell>
          <cell r="G406">
            <v>3.1551910466060235E-2</v>
          </cell>
          <cell r="H406">
            <v>5.6017806322057315E-2</v>
          </cell>
          <cell r="I406">
            <v>0.23967828253403295</v>
          </cell>
          <cell r="J406">
            <v>0.17846176102260722</v>
          </cell>
          <cell r="K406">
            <v>0.31755608877924413</v>
          </cell>
          <cell r="L406">
            <v>0.27022635932897504</v>
          </cell>
          <cell r="M406">
            <v>0.50635495808720077</v>
          </cell>
          <cell r="N406">
            <v>0.47555114664957598</v>
          </cell>
          <cell r="O406">
            <v>0.64786113499434195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5.0684499829413994E-5</v>
          </cell>
          <cell r="E407">
            <v>5.1504944508426908E-5</v>
          </cell>
          <cell r="F407">
            <v>2.1275449151504446E-2</v>
          </cell>
          <cell r="G407">
            <v>3.9480886960024345E-2</v>
          </cell>
          <cell r="H407">
            <v>6.7941015292622836E-2</v>
          </cell>
          <cell r="I407">
            <v>0.28201431560574514</v>
          </cell>
          <cell r="J407">
            <v>0.20400341686140314</v>
          </cell>
          <cell r="K407">
            <v>0.35288383268350881</v>
          </cell>
          <cell r="L407">
            <v>0.30031097031446469</v>
          </cell>
          <cell r="M407">
            <v>0.56266995371936401</v>
          </cell>
          <cell r="N407">
            <v>0.52845256808744356</v>
          </cell>
          <cell r="O407">
            <v>0.7199142597076118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3.4989810131016798E-2</v>
          </cell>
          <cell r="E408">
            <v>6.6512686184818703E-2</v>
          </cell>
          <cell r="F408">
            <v>1.95673130592398E-4</v>
          </cell>
          <cell r="G408">
            <v>1.8616171197699801E-4</v>
          </cell>
          <cell r="H408">
            <v>5.84353290207896E-2</v>
          </cell>
          <cell r="I408">
            <v>5.0482380235869803E-2</v>
          </cell>
          <cell r="J408">
            <v>8.1332788612107996E-3</v>
          </cell>
          <cell r="K408">
            <v>6.7964091767498999E-2</v>
          </cell>
          <cell r="L408">
            <v>5.4308935116681799E-2</v>
          </cell>
          <cell r="M408">
            <v>2.1552855828766398E-2</v>
          </cell>
          <cell r="N408">
            <v>8.50746642653855E-2</v>
          </cell>
          <cell r="O408">
            <v>6.04129760686083E-2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3.4989810131016798E-2</v>
          </cell>
          <cell r="E409">
            <v>0.101323543095202</v>
          </cell>
          <cell r="F409">
            <v>0.10131763479448032</v>
          </cell>
          <cell r="G409">
            <v>0.10132313415126816</v>
          </cell>
          <cell r="H409">
            <v>0.10132640824285688</v>
          </cell>
          <cell r="I409">
            <v>0.10892866085792949</v>
          </cell>
          <cell r="J409">
            <v>0.11673454091889583</v>
          </cell>
          <cell r="K409">
            <v>0.12593940867456352</v>
          </cell>
          <cell r="L409">
            <v>0.1361657449547537</v>
          </cell>
          <cell r="M409">
            <v>0.14250364753421169</v>
          </cell>
          <cell r="N409">
            <v>0.15423056002695104</v>
          </cell>
          <cell r="O409">
            <v>0.16589533665497055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1928.7110406304801</v>
          </cell>
          <cell r="E410">
            <v>1529.9284742483001</v>
          </cell>
          <cell r="F410">
            <v>1476.78034526529</v>
          </cell>
          <cell r="G410">
            <v>1584.6674317842601</v>
          </cell>
          <cell r="H410">
            <v>1348.7452957870601</v>
          </cell>
          <cell r="I410">
            <v>1191.41293158486</v>
          </cell>
          <cell r="J410">
            <v>1144.41034513776</v>
          </cell>
          <cell r="K410">
            <v>1081.5206839228099</v>
          </cell>
          <cell r="L410">
            <v>1049.03901977951</v>
          </cell>
          <cell r="M410">
            <v>915.80967868002199</v>
          </cell>
          <cell r="N410">
            <v>845.01792010294605</v>
          </cell>
          <cell r="O410">
            <v>372.28466014880098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23.443740034800616</v>
          </cell>
          <cell r="E411">
            <v>18.5964847333438</v>
          </cell>
          <cell r="F411">
            <v>17.950462134330511</v>
          </cell>
          <cell r="G411">
            <v>19.261844065672513</v>
          </cell>
          <cell r="H411">
            <v>16.394179025001023</v>
          </cell>
          <cell r="I411">
            <v>14.481783146242892</v>
          </cell>
          <cell r="J411">
            <v>13.9104604367152</v>
          </cell>
          <cell r="K411">
            <v>13.146028213670489</v>
          </cell>
          <cell r="L411">
            <v>12.751209252181942</v>
          </cell>
          <cell r="M411">
            <v>11.13178883515406</v>
          </cell>
          <cell r="N411">
            <v>10.271305564344956</v>
          </cell>
          <cell r="O411">
            <v>4.5251697157390431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26.169756317916942</v>
          </cell>
          <cell r="E412">
            <v>20.758866679081454</v>
          </cell>
          <cell r="F412">
            <v>20.037725173206127</v>
          </cell>
          <cell r="G412">
            <v>21.501593375634428</v>
          </cell>
          <cell r="H412">
            <v>18.300478911629039</v>
          </cell>
          <cell r="I412">
            <v>16.1657114190618</v>
          </cell>
          <cell r="J412">
            <v>15.527955836333216</v>
          </cell>
          <cell r="K412">
            <v>14.674636145492631</v>
          </cell>
          <cell r="L412">
            <v>14.233908002435641</v>
          </cell>
          <cell r="M412">
            <v>12.426182885753359</v>
          </cell>
          <cell r="N412">
            <v>11.465643420664131</v>
          </cell>
          <cell r="O412">
            <v>5.0513522408249729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9.4595733019282402E-7</v>
          </cell>
          <cell r="F413">
            <v>1.0589931450011199E-6</v>
          </cell>
          <cell r="G413">
            <v>2.6752929476498801E-6</v>
          </cell>
          <cell r="H413">
            <v>0.73072655282995602</v>
          </cell>
          <cell r="I413">
            <v>0.29362645962115702</v>
          </cell>
          <cell r="J413">
            <v>8.1567776134022801E-6</v>
          </cell>
          <cell r="K413">
            <v>0.63537965621398995</v>
          </cell>
          <cell r="L413">
            <v>0.221687807135759</v>
          </cell>
          <cell r="M413">
            <v>2.3796433053932199E-5</v>
          </cell>
          <cell r="N413">
            <v>0.46281711569838602</v>
          </cell>
          <cell r="O413">
            <v>1.25916246663903E-5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1.6558672774093628</v>
          </cell>
          <cell r="F414">
            <v>1.6558599854121625</v>
          </cell>
          <cell r="G414">
            <v>1.6558464404187734</v>
          </cell>
          <cell r="H414">
            <v>1.1601454507258993</v>
          </cell>
          <cell r="I414">
            <v>1.0243528005422242</v>
          </cell>
          <cell r="J414">
            <v>1.0241930534364676</v>
          </cell>
          <cell r="K414">
            <v>0.9290079505714598</v>
          </cell>
          <cell r="L414">
            <v>0.90218585455783473</v>
          </cell>
          <cell r="M414">
            <v>0.85707064618300899</v>
          </cell>
          <cell r="N414">
            <v>0.72678058085469222</v>
          </cell>
          <cell r="O414">
            <v>0.46283793045291777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6.7333782544958861E-3</v>
          </cell>
          <cell r="G415">
            <v>6.9884243085862243E-3</v>
          </cell>
          <cell r="H415">
            <v>7.4161820784357943E-2</v>
          </cell>
          <cell r="I415">
            <v>7.4669281951440375E-2</v>
          </cell>
          <cell r="J415">
            <v>7.470327667275567E-2</v>
          </cell>
          <cell r="K415">
            <v>1.7649715828349926</v>
          </cell>
          <cell r="L415">
            <v>1.7650091643854633</v>
          </cell>
          <cell r="M415">
            <v>1.7650038570068156</v>
          </cell>
          <cell r="N415">
            <v>4.910566327953771</v>
          </cell>
          <cell r="O415">
            <v>4.9112793287518963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0.18988126677678399</v>
          </cell>
          <cell r="G416">
            <v>0.189493812982819</v>
          </cell>
          <cell r="H416">
            <v>1.9454542754594399</v>
          </cell>
          <cell r="I416">
            <v>1.8970033793068599</v>
          </cell>
          <cell r="J416">
            <v>1.8479231597997401</v>
          </cell>
          <cell r="K416">
            <v>42.5403407144845</v>
          </cell>
          <cell r="L416">
            <v>42.541246526213797</v>
          </cell>
          <cell r="M416">
            <v>42.541118604779697</v>
          </cell>
          <cell r="N416">
            <v>118.357239699399</v>
          </cell>
          <cell r="O416">
            <v>118.37442484684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6.7333782544958861E-3</v>
          </cell>
          <cell r="G417">
            <v>6.9884243085862243E-3</v>
          </cell>
          <cell r="H417">
            <v>7.4161820784357943E-2</v>
          </cell>
          <cell r="I417">
            <v>7.4669281951440375E-2</v>
          </cell>
          <cell r="J417">
            <v>7.470327667275567E-2</v>
          </cell>
          <cell r="K417">
            <v>1.7649715828349926</v>
          </cell>
          <cell r="L417">
            <v>1.7650091643854633</v>
          </cell>
          <cell r="M417">
            <v>1.7650038570068156</v>
          </cell>
          <cell r="N417">
            <v>4.910566327953771</v>
          </cell>
          <cell r="O417">
            <v>4.9112793287518963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3.3666891272479426E-3</v>
          </cell>
          <cell r="G418">
            <v>3.3598193791279912E-3</v>
          </cell>
          <cell r="H418">
            <v>3.4493870132259519E-2</v>
          </cell>
          <cell r="I418">
            <v>3.3634811689838007E-2</v>
          </cell>
          <cell r="J418">
            <v>3.2764595031910378E-2</v>
          </cell>
          <cell r="K418">
            <v>0.75426136018589485</v>
          </cell>
          <cell r="L418">
            <v>0.75427742067754844</v>
          </cell>
          <cell r="M418">
            <v>0.75427515256701572</v>
          </cell>
          <cell r="N418">
            <v>2.0985326187836644</v>
          </cell>
          <cell r="O418">
            <v>2.0988373199794443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1.0766347018845201E-6</v>
          </cell>
          <cell r="F419">
            <v>6.1793373946696995E-4</v>
          </cell>
          <cell r="G419">
            <v>2.0726253865178E-6</v>
          </cell>
          <cell r="H419">
            <v>5.4504103036638E-3</v>
          </cell>
          <cell r="I419">
            <v>5.23299879245945E-4</v>
          </cell>
          <cell r="J419">
            <v>1.39698628024048E-4</v>
          </cell>
          <cell r="K419">
            <v>0.14210438386657001</v>
          </cell>
          <cell r="L419">
            <v>4.3113565668125898E-4</v>
          </cell>
          <cell r="M419">
            <v>2.3239138871978301E-4</v>
          </cell>
          <cell r="N419">
            <v>0.37180171746192398</v>
          </cell>
          <cell r="O419">
            <v>2.51370165073341E-2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1.0766347018845201E-6</v>
          </cell>
          <cell r="F420">
            <v>6.1877016490904111E-4</v>
          </cell>
          <cell r="G420">
            <v>6.206565594855791E-4</v>
          </cell>
          <cell r="H420">
            <v>6.0699848521475423E-3</v>
          </cell>
          <cell r="I420">
            <v>6.1036718382166807E-3</v>
          </cell>
          <cell r="J420">
            <v>6.1126109661619457E-3</v>
          </cell>
          <cell r="K420">
            <v>0.14276602961986232</v>
          </cell>
          <cell r="L420">
            <v>0.14273572980872234</v>
          </cell>
          <cell r="M420">
            <v>0.14276614911341085</v>
          </cell>
          <cell r="N420">
            <v>0.397496600970415</v>
          </cell>
          <cell r="O420">
            <v>0.39716925014529403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2.7238423860407207E-5</v>
          </cell>
          <cell r="E421">
            <v>4.1101694340346719E-5</v>
          </cell>
          <cell r="F421">
            <v>2.3156130197105589E-5</v>
          </cell>
          <cell r="G421">
            <v>4.3857778666067243E-3</v>
          </cell>
          <cell r="H421">
            <v>8.389218774765124E-3</v>
          </cell>
          <cell r="I421">
            <v>8.4461961751505395E-3</v>
          </cell>
          <cell r="J421">
            <v>8.157130827662883E-3</v>
          </cell>
          <cell r="K421">
            <v>1.2273236246133978E-2</v>
          </cell>
          <cell r="L421">
            <v>1.1280129419757506E-2</v>
          </cell>
          <cell r="M421">
            <v>1.4412388698657418E-2</v>
          </cell>
          <cell r="N421">
            <v>1.4875529224744376E-2</v>
          </cell>
          <cell r="O421">
            <v>2.9277705965742775E-2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3.7923149469668307E-5</v>
          </cell>
          <cell r="E422">
            <v>7.7241135928054268E-5</v>
          </cell>
          <cell r="F422">
            <v>4.2199876548073885E-5</v>
          </cell>
          <cell r="G422">
            <v>1.5216813443009403E-4</v>
          </cell>
          <cell r="H422">
            <v>1.3621000542193216E-4</v>
          </cell>
          <cell r="I422">
            <v>6.2533823689075996E-4</v>
          </cell>
          <cell r="J422">
            <v>1.232554420462647E-4</v>
          </cell>
          <cell r="K422">
            <v>1.2302166097424207E-3</v>
          </cell>
          <cell r="L422">
            <v>1.3058119832194545E-3</v>
          </cell>
          <cell r="M422">
            <v>5.9983852437767236E-4</v>
          </cell>
          <cell r="N422">
            <v>8.3807609194794762E-4</v>
          </cell>
          <cell r="O422">
            <v>4.6817045463416588E-4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E423">
            <v>2.1854753473695017E-6</v>
          </cell>
          <cell r="F423">
            <v>4.2735376619494223E-6</v>
          </cell>
          <cell r="G423">
            <v>1.932415149082923E-6</v>
          </cell>
          <cell r="H423">
            <v>8.0406850560560032E-6</v>
          </cell>
          <cell r="I423">
            <v>1.198571687189394E-5</v>
          </cell>
          <cell r="J423">
            <v>1.3657851841343596E-5</v>
          </cell>
          <cell r="K423">
            <v>2.6117594011125594E-5</v>
          </cell>
          <cell r="L423">
            <v>2.7596058606910982E-5</v>
          </cell>
          <cell r="M423">
            <v>3.8234950324122625E-5</v>
          </cell>
          <cell r="N423">
            <v>4.3967376807210428E-5</v>
          </cell>
          <cell r="O423">
            <v>9.2889201008934566E-5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6.5161573330075535E-5</v>
          </cell>
          <cell r="E424">
            <v>1.205283056157706E-4</v>
          </cell>
          <cell r="F424">
            <v>6.9629544407128854E-5</v>
          </cell>
          <cell r="G424">
            <v>4.5410238472420716E-3</v>
          </cell>
          <cell r="H424">
            <v>8.5339261861441806E-3</v>
          </cell>
          <cell r="I424">
            <v>9.0835201289131973E-3</v>
          </cell>
          <cell r="J424">
            <v>8.2940441215504836E-3</v>
          </cell>
          <cell r="K424">
            <v>1.3529570449887523E-2</v>
          </cell>
          <cell r="L424">
            <v>1.2613537461583873E-2</v>
          </cell>
          <cell r="M424">
            <v>1.5050462173359199E-2</v>
          </cell>
          <cell r="N424">
            <v>1.5757572693499554E-2</v>
          </cell>
          <cell r="O424">
            <v>2.9838765621385911E-2</v>
          </cell>
        </row>
        <row r="425">
          <cell r="A425" t="str">
            <v>ITOT-SWHCONBR</v>
          </cell>
          <cell r="B425" t="str">
            <v>VAR_ncap</v>
          </cell>
          <cell r="C425" t="str">
            <v>-</v>
          </cell>
          <cell r="E425">
            <v>1.65631162698403E-8</v>
          </cell>
          <cell r="F425">
            <v>2.3048682014109899E-8</v>
          </cell>
          <cell r="G425">
            <v>2.41053215872558E-8</v>
          </cell>
          <cell r="H425">
            <v>3.5427812233464903E-8</v>
          </cell>
          <cell r="I425">
            <v>4.1078395856023099E-8</v>
          </cell>
          <cell r="J425">
            <v>4.5628652525443898E-8</v>
          </cell>
          <cell r="K425">
            <v>5.1738625534342702E-8</v>
          </cell>
          <cell r="L425">
            <v>4.6315076270679502E-8</v>
          </cell>
          <cell r="M425">
            <v>6.5864305839112694E-8</v>
          </cell>
          <cell r="N425">
            <v>3.4283855010385697E-8</v>
          </cell>
          <cell r="O425">
            <v>1.01299940774296E-7</v>
          </cell>
        </row>
        <row r="426">
          <cell r="A426" t="str">
            <v>ITOT-SWHCONBR</v>
          </cell>
          <cell r="B426" t="str">
            <v>VAR_cap</v>
          </cell>
          <cell r="C426" t="str">
            <v>-</v>
          </cell>
          <cell r="E426">
            <v>1.65631162698403E-8</v>
          </cell>
          <cell r="F426">
            <v>2.1820073517283901E-8</v>
          </cell>
          <cell r="G426">
            <v>2.0057542150749497E-8</v>
          </cell>
          <cell r="H426">
            <v>9.2233595640468045E-9</v>
          </cell>
          <cell r="I426">
            <v>2.4637491099940986E-8</v>
          </cell>
          <cell r="J426">
            <v>2.6034478164600015E-8</v>
          </cell>
          <cell r="K426">
            <v>4.0657296038699856E-9</v>
          </cell>
          <cell r="L426">
            <v>2.8099761169366011E-8</v>
          </cell>
          <cell r="M426">
            <v>1.330670190501966E-9</v>
          </cell>
          <cell r="N426">
            <v>5.6021404155262998E-8</v>
          </cell>
          <cell r="O426">
            <v>2.3801169984493497E-7</v>
          </cell>
        </row>
        <row r="427">
          <cell r="A427" t="str">
            <v>ITOT-SWHSOLBR</v>
          </cell>
          <cell r="B427" t="str">
            <v>VAR_fout</v>
          </cell>
          <cell r="C427" t="str">
            <v>ITOT-SWHASOL</v>
          </cell>
          <cell r="D427">
            <v>6.76819254686577E-2</v>
          </cell>
          <cell r="E427">
            <v>8.5501226503653674E-2</v>
          </cell>
          <cell r="F427">
            <v>8.5684311838203811E-2</v>
          </cell>
          <cell r="G427">
            <v>8.5690577694278083E-2</v>
          </cell>
          <cell r="H427">
            <v>8.5698414967045694E-2</v>
          </cell>
          <cell r="I427">
            <v>8.5706642906897501E-2</v>
          </cell>
          <cell r="J427">
            <v>8.5714100599998788E-2</v>
          </cell>
          <cell r="K427">
            <v>8.5721201994756774E-2</v>
          </cell>
          <cell r="L427">
            <v>8.5727523606748512E-2</v>
          </cell>
          <cell r="M427">
            <v>8.5781991793050183E-2</v>
          </cell>
          <cell r="N427">
            <v>8.5833219100436439E-2</v>
          </cell>
          <cell r="O427">
            <v>8.6053470599520052E-2</v>
          </cell>
        </row>
        <row r="428">
          <cell r="A428" t="str">
            <v>ITOT-SWHSOLBR</v>
          </cell>
          <cell r="B428" t="str">
            <v>VAR_fin</v>
          </cell>
          <cell r="C428" t="str">
            <v>SOL</v>
          </cell>
          <cell r="D428">
            <v>6.76819254686577E-2</v>
          </cell>
          <cell r="E428">
            <v>8.5501226503653674E-2</v>
          </cell>
          <cell r="F428">
            <v>8.5684311838203811E-2</v>
          </cell>
          <cell r="G428">
            <v>8.5690577694278083E-2</v>
          </cell>
          <cell r="H428">
            <v>8.5698414967045694E-2</v>
          </cell>
          <cell r="I428">
            <v>8.5706642906897501E-2</v>
          </cell>
          <cell r="J428">
            <v>8.5714100599998788E-2</v>
          </cell>
          <cell r="K428">
            <v>8.5721201994756774E-2</v>
          </cell>
          <cell r="L428">
            <v>8.5727523606748512E-2</v>
          </cell>
          <cell r="M428">
            <v>8.5781991793050183E-2</v>
          </cell>
          <cell r="N428">
            <v>8.5833219100436439E-2</v>
          </cell>
          <cell r="O428">
            <v>8.6053470599520052E-2</v>
          </cell>
        </row>
        <row r="429">
          <cell r="A429" t="str">
            <v>ITOT-SWHSOLBR</v>
          </cell>
          <cell r="B429" t="str">
            <v>VAR_ncap</v>
          </cell>
          <cell r="C429" t="str">
            <v>-</v>
          </cell>
          <cell r="E429">
            <v>5.0744645174249804E-3</v>
          </cell>
          <cell r="F429">
            <v>1.3421694342495701E-7</v>
          </cell>
          <cell r="G429">
            <v>2.4262261880251999E-7</v>
          </cell>
          <cell r="H429">
            <v>9.7466837096055001E-3</v>
          </cell>
          <cell r="I429">
            <v>5.1444046260510903E-3</v>
          </cell>
          <cell r="J429">
            <v>7.3148997278006499E-7</v>
          </cell>
          <cell r="K429">
            <v>9.7416615312773801E-3</v>
          </cell>
          <cell r="L429">
            <v>4.3529921239121904E-3</v>
          </cell>
          <cell r="M429">
            <v>0.20254545651862299</v>
          </cell>
          <cell r="N429">
            <v>9.3939780173368601E-3</v>
          </cell>
          <cell r="O429">
            <v>0.59282383398858196</v>
          </cell>
        </row>
        <row r="430">
          <cell r="A430" t="str">
            <v>ITOT-SWHSOLBR</v>
          </cell>
          <cell r="B430" t="str">
            <v>VAR_cap</v>
          </cell>
          <cell r="C430" t="str">
            <v>-</v>
          </cell>
          <cell r="D430">
            <v>9.8214799778629808E-3</v>
          </cell>
          <cell r="E430">
            <v>1.4895944495287961E-2</v>
          </cell>
          <cell r="F430">
            <v>1.4896078712231392E-2</v>
          </cell>
          <cell r="G430">
            <v>1.489632133485019E-2</v>
          </cell>
          <cell r="H430">
            <v>1.4893979728298281E-2</v>
          </cell>
          <cell r="I430">
            <v>1.48913129852313E-2</v>
          </cell>
          <cell r="J430">
            <v>1.4891819825629401E-2</v>
          </cell>
          <cell r="K430">
            <v>1.4886797647301201E-2</v>
          </cell>
          <cell r="L430">
            <v>1.48857469752592E-2</v>
          </cell>
          <cell r="M430">
            <v>0.21664011017381299</v>
          </cell>
          <cell r="N430">
            <v>0.21663793038880999</v>
          </cell>
          <cell r="O430">
            <v>0.80476326852454205</v>
          </cell>
        </row>
        <row r="431">
          <cell r="A431" t="str">
            <v>SCOM-SHNGAHP</v>
          </cell>
          <cell r="B431" t="str">
            <v>VAR_fout</v>
          </cell>
          <cell r="C431" t="str">
            <v>SCOM-SHANGAH</v>
          </cell>
          <cell r="F431">
            <v>7.2425470715303791E-3</v>
          </cell>
          <cell r="G431">
            <v>7.3020804056611001E-3</v>
          </cell>
          <cell r="H431">
            <v>3.1188231364823741E-2</v>
          </cell>
          <cell r="I431">
            <v>5.0172313523633008E-2</v>
          </cell>
          <cell r="J431">
            <v>8.359021966405869E-2</v>
          </cell>
          <cell r="K431">
            <v>7.9752667843999134E-2</v>
          </cell>
          <cell r="L431">
            <v>5.8913652515897211E-2</v>
          </cell>
          <cell r="M431">
            <v>0.29355967731212956</v>
          </cell>
          <cell r="N431">
            <v>0.27716797880683963</v>
          </cell>
          <cell r="O431">
            <v>0.31437702888635261</v>
          </cell>
        </row>
        <row r="432">
          <cell r="A432" t="str">
            <v>SCOM-SHNGAHP</v>
          </cell>
          <cell r="B432" t="str">
            <v>VAR_fout</v>
          </cell>
          <cell r="C432" t="str">
            <v>CO2_S</v>
          </cell>
          <cell r="F432">
            <v>0.20630285597692599</v>
          </cell>
          <cell r="G432">
            <v>0.20188104650945399</v>
          </cell>
          <cell r="H432">
            <v>0.83762678522669398</v>
          </cell>
          <cell r="I432">
            <v>1.3100548531170799</v>
          </cell>
          <cell r="J432">
            <v>2.1236434184922999</v>
          </cell>
          <cell r="K432">
            <v>1.9728291519305099</v>
          </cell>
          <cell r="L432">
            <v>1.4573377201300901</v>
          </cell>
          <cell r="M432">
            <v>7.2617393861421498</v>
          </cell>
          <cell r="N432">
            <v>6.8562605283797202</v>
          </cell>
          <cell r="O432">
            <v>7.7766949250834596</v>
          </cell>
        </row>
        <row r="433">
          <cell r="A433" t="str">
            <v>SCOM-SHNGAHP</v>
          </cell>
          <cell r="B433" t="str">
            <v>VAR_fin</v>
          </cell>
          <cell r="C433" t="str">
            <v>SCOMELCHPC</v>
          </cell>
          <cell r="F433">
            <v>7.2425470715303791E-3</v>
          </cell>
          <cell r="G433">
            <v>7.3020804056611001E-3</v>
          </cell>
          <cell r="H433">
            <v>3.1188231364823741E-2</v>
          </cell>
          <cell r="I433">
            <v>5.0172313523633008E-2</v>
          </cell>
          <cell r="J433">
            <v>8.359021966405869E-2</v>
          </cell>
          <cell r="K433">
            <v>7.9752667843999134E-2</v>
          </cell>
          <cell r="L433">
            <v>5.8913652515897211E-2</v>
          </cell>
          <cell r="M433">
            <v>0.29355967731212956</v>
          </cell>
          <cell r="N433">
            <v>0.27716797880683963</v>
          </cell>
          <cell r="O433">
            <v>0.31437702888635261</v>
          </cell>
        </row>
        <row r="434">
          <cell r="A434" t="str">
            <v>SCOM-SHNGAHP</v>
          </cell>
          <cell r="B434" t="str">
            <v>VAR_fin</v>
          </cell>
          <cell r="C434" t="str">
            <v>SNGA</v>
          </cell>
          <cell r="F434">
            <v>3.6578520563284728E-3</v>
          </cell>
          <cell r="G434">
            <v>3.5794511792456361E-3</v>
          </cell>
          <cell r="H434">
            <v>1.4851538745154167E-2</v>
          </cell>
          <cell r="I434">
            <v>2.322792292760785E-2</v>
          </cell>
          <cell r="J434">
            <v>3.765325210092739E-2</v>
          </cell>
          <cell r="K434">
            <v>3.497924028245581E-2</v>
          </cell>
          <cell r="L434">
            <v>2.5839321278902292E-2</v>
          </cell>
          <cell r="M434">
            <v>0.12875424443514458</v>
          </cell>
          <cell r="N434">
            <v>0.12156490298545605</v>
          </cell>
          <cell r="O434">
            <v>0.13788466179225997</v>
          </cell>
        </row>
        <row r="435">
          <cell r="A435" t="str">
            <v>SCOM-SHNGAHP</v>
          </cell>
          <cell r="B435" t="str">
            <v>VAR_ncap</v>
          </cell>
          <cell r="C435" t="str">
            <v>-</v>
          </cell>
          <cell r="D435">
            <v>1.85164020630539E-6</v>
          </cell>
          <cell r="E435">
            <v>1.41856170594556E-4</v>
          </cell>
          <cell r="F435">
            <v>4.4658079906175499E-4</v>
          </cell>
          <cell r="G435">
            <v>1.0857313038022E-5</v>
          </cell>
          <cell r="H435">
            <v>1.88838860792851E-3</v>
          </cell>
          <cell r="I435">
            <v>1.89324228288415E-3</v>
          </cell>
          <cell r="J435">
            <v>2.6780977940032299E-3</v>
          </cell>
          <cell r="K435">
            <v>1.6024186094889001E-3</v>
          </cell>
          <cell r="L435">
            <v>3.41843289930713E-4</v>
          </cell>
          <cell r="M435">
            <v>2.0745273239227702E-2</v>
          </cell>
          <cell r="N435">
            <v>1.6546573035436201E-4</v>
          </cell>
          <cell r="O435">
            <v>3.4004139503555999E-3</v>
          </cell>
        </row>
        <row r="436">
          <cell r="A436" t="str">
            <v>SCOM-SHNGAHP</v>
          </cell>
          <cell r="B436" t="str">
            <v>VAR_cap</v>
          </cell>
          <cell r="C436" t="str">
            <v>-</v>
          </cell>
          <cell r="D436">
            <v>1.85164020630539E-6</v>
          </cell>
          <cell r="E436">
            <v>1.4316829211496646E-4</v>
          </cell>
          <cell r="F436">
            <v>5.8813965782543876E-4</v>
          </cell>
          <cell r="G436">
            <v>5.993802931805476E-4</v>
          </cell>
          <cell r="H436">
            <v>2.4152894605568797E-3</v>
          </cell>
          <cell r="I436">
            <v>3.8804822023650685E-3</v>
          </cell>
          <cell r="J436">
            <v>6.4579247300511856E-3</v>
          </cell>
          <cell r="K436">
            <v>6.1703378561670874E-3</v>
          </cell>
          <cell r="L436">
            <v>4.5546459501567783E-3</v>
          </cell>
          <cell r="M436">
            <v>2.2683971400523393E-2</v>
          </cell>
          <cell r="N436">
            <v>2.142099669117712E-2</v>
          </cell>
          <cell r="O436">
            <v>2.4305306980657911E-2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RHSA_LTH</v>
          </cell>
          <cell r="D437">
            <v>3.4760936985121652E-5</v>
          </cell>
          <cell r="E437">
            <v>5.2591701981564477E-4</v>
          </cell>
          <cell r="F437">
            <v>1.2988209188695076E-2</v>
          </cell>
          <cell r="G437">
            <v>2.2648996841072512E-3</v>
          </cell>
          <cell r="H437">
            <v>7.3267980982689301E-4</v>
          </cell>
          <cell r="I437">
            <v>2.5769694937429977E-2</v>
          </cell>
          <cell r="J437">
            <v>5.075178639374991E-4</v>
          </cell>
          <cell r="K437">
            <v>4.614423104069465E-2</v>
          </cell>
          <cell r="L437">
            <v>8.1677004778973314E-2</v>
          </cell>
          <cell r="M437">
            <v>1.7507824982010728E-2</v>
          </cell>
          <cell r="N437">
            <v>1.0329939794814049E-2</v>
          </cell>
          <cell r="O437">
            <v>4.4251057937977921E-2</v>
          </cell>
        </row>
        <row r="438">
          <cell r="A438" t="str">
            <v>D-RHNM_LTH_CHPNGA</v>
          </cell>
          <cell r="B438" t="str">
            <v>VAR_fout</v>
          </cell>
          <cell r="C438" t="str">
            <v>LTH</v>
          </cell>
          <cell r="F438">
            <v>2.311075348560467E-5</v>
          </cell>
          <cell r="G438">
            <v>5.13204363803038E-4</v>
          </cell>
          <cell r="H438">
            <v>8.10992640342317E-4</v>
          </cell>
          <cell r="I438">
            <v>1.393171761456065E-3</v>
          </cell>
          <cell r="J438">
            <v>1.960822472812792E-3</v>
          </cell>
          <cell r="K438">
            <v>1.65390691244428E-3</v>
          </cell>
          <cell r="L438">
            <v>1.8408905783790616E-3</v>
          </cell>
          <cell r="M438">
            <v>3.0042038293880201E-3</v>
          </cell>
          <cell r="N438">
            <v>2.2957480730693616E-3</v>
          </cell>
          <cell r="O438">
            <v>7.4903591847146273E-4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RHNM_LTH_CHPNGA_ON</v>
          </cell>
          <cell r="D439">
            <v>3.5575585468785591E-5</v>
          </cell>
          <cell r="E439">
            <v>2.6818326357570177E-3</v>
          </cell>
          <cell r="F439">
            <v>5.9860377478971161E-2</v>
          </cell>
          <cell r="G439">
            <v>0.75416928892762702</v>
          </cell>
          <cell r="H439">
            <v>0.77975823321598436</v>
          </cell>
          <cell r="I439">
            <v>0.79620058974606134</v>
          </cell>
          <cell r="J439">
            <v>0.80613951434870934</v>
          </cell>
          <cell r="K439">
            <v>0.79307152693451566</v>
          </cell>
          <cell r="L439">
            <v>0.74049984205858344</v>
          </cell>
          <cell r="M439">
            <v>0.78029783610464132</v>
          </cell>
          <cell r="N439">
            <v>0.53750697304322659</v>
          </cell>
          <cell r="O439">
            <v>0.16240411602334609</v>
          </cell>
        </row>
        <row r="440">
          <cell r="A440" t="str">
            <v>D-RHNM_LTH_CHPNGA</v>
          </cell>
          <cell r="B440" t="str">
            <v>VAR_fin</v>
          </cell>
          <cell r="C440" t="str">
            <v>RHNM_LTH_CHPNGA</v>
          </cell>
          <cell r="D440">
            <v>7.0336522453907189E-5</v>
          </cell>
          <cell r="E440">
            <v>3.2084401428140895E-3</v>
          </cell>
          <cell r="F440">
            <v>7.2871697421151876E-2</v>
          </cell>
          <cell r="G440">
            <v>0.75694739297553748</v>
          </cell>
          <cell r="H440">
            <v>0.7813019056661531</v>
          </cell>
          <cell r="I440">
            <v>0.82336345644494702</v>
          </cell>
          <cell r="J440">
            <v>0.80860785468545893</v>
          </cell>
          <cell r="K440">
            <v>0.84086966488765402</v>
          </cell>
          <cell r="L440">
            <v>0.82401773741593565</v>
          </cell>
          <cell r="M440">
            <v>0.80080986491604178</v>
          </cell>
          <cell r="N440">
            <v>0.55013266091110979</v>
          </cell>
          <cell r="O440">
            <v>0.20740420987979546</v>
          </cell>
        </row>
        <row r="441">
          <cell r="A441" t="str">
            <v>RHNM-SHELCHP</v>
          </cell>
          <cell r="B441" t="str">
            <v>VAR_fout</v>
          </cell>
          <cell r="C441" t="str">
            <v>RHNM-SHAELCH</v>
          </cell>
          <cell r="E441">
            <v>0.52910975279634664</v>
          </cell>
          <cell r="F441">
            <v>1.8815290487429046</v>
          </cell>
          <cell r="G441">
            <v>3.2734586256877822</v>
          </cell>
          <cell r="H441">
            <v>3.2734962707976414</v>
          </cell>
          <cell r="I441">
            <v>3.2735293071268479</v>
          </cell>
          <cell r="J441">
            <v>3.273591855852338</v>
          </cell>
          <cell r="K441">
            <v>3.2737208118544761</v>
          </cell>
          <cell r="L441">
            <v>3.2737645857512816</v>
          </cell>
          <cell r="M441">
            <v>3.2738785542589719</v>
          </cell>
          <cell r="N441">
            <v>3.2741430315014091</v>
          </cell>
          <cell r="O441">
            <v>3.2745425791479001</v>
          </cell>
        </row>
        <row r="442">
          <cell r="A442" t="str">
            <v>RHNM-SHELCHP</v>
          </cell>
          <cell r="B442" t="str">
            <v>VAR_fin</v>
          </cell>
          <cell r="C442" t="str">
            <v>RHNM_ELC</v>
          </cell>
          <cell r="E442">
            <v>0.16263619450707351</v>
          </cell>
          <cell r="F442">
            <v>0.56445871462287145</v>
          </cell>
          <cell r="G442">
            <v>0.94426691125608953</v>
          </cell>
          <cell r="H442">
            <v>0.9135338430132951</v>
          </cell>
          <cell r="I442">
            <v>0.88473765057482368</v>
          </cell>
          <cell r="J442">
            <v>0.86147154101377277</v>
          </cell>
          <cell r="K442">
            <v>0.83941559278319866</v>
          </cell>
          <cell r="L442">
            <v>0.83942681685930265</v>
          </cell>
          <cell r="M442">
            <v>0.83945603955358195</v>
          </cell>
          <cell r="N442">
            <v>0.83952385423113007</v>
          </cell>
          <cell r="O442">
            <v>0.83962630234561508</v>
          </cell>
        </row>
        <row r="443">
          <cell r="A443" t="str">
            <v>RHNM-SHELCHP</v>
          </cell>
          <cell r="B443" t="str">
            <v>VAR_fin</v>
          </cell>
          <cell r="C443" t="str">
            <v>RHNMELCHPC</v>
          </cell>
          <cell r="E443">
            <v>0.52910975279634664</v>
          </cell>
          <cell r="F443">
            <v>1.8815290487429046</v>
          </cell>
          <cell r="G443">
            <v>3.2734586256877822</v>
          </cell>
          <cell r="H443">
            <v>3.2734962707976414</v>
          </cell>
          <cell r="I443">
            <v>3.2735293071268479</v>
          </cell>
          <cell r="J443">
            <v>3.273591855852338</v>
          </cell>
          <cell r="K443">
            <v>3.2737208118544761</v>
          </cell>
          <cell r="L443">
            <v>3.2737645857512816</v>
          </cell>
          <cell r="M443">
            <v>3.2738785542589719</v>
          </cell>
          <cell r="N443">
            <v>3.2741430315014091</v>
          </cell>
          <cell r="O443">
            <v>3.2745425791479001</v>
          </cell>
        </row>
        <row r="444">
          <cell r="A444" t="str">
            <v>RHNM-SHELCHP</v>
          </cell>
          <cell r="B444" t="str">
            <v>VAR_ncap</v>
          </cell>
          <cell r="C444" t="str">
            <v>-</v>
          </cell>
          <cell r="E444">
            <v>4.1251767940735297E-2</v>
          </cell>
          <cell r="F444">
            <v>0.105092823163665</v>
          </cell>
          <cell r="G444">
            <v>0.110267933729691</v>
          </cell>
          <cell r="H444">
            <v>1.8933207741024902E-2</v>
          </cell>
          <cell r="I444">
            <v>0.123967050322282</v>
          </cell>
          <cell r="J444">
            <v>0.11135943540861</v>
          </cell>
          <cell r="K444">
            <v>1.9198247702713798E-2</v>
          </cell>
          <cell r="L444">
            <v>0.119470978543257</v>
          </cell>
          <cell r="M444">
            <v>0.11593173752335501</v>
          </cell>
          <cell r="N444">
            <v>5.3463438532603103E-2</v>
          </cell>
          <cell r="O444">
            <v>8.5352400618550206E-2</v>
          </cell>
        </row>
        <row r="445">
          <cell r="A445" t="str">
            <v>RHNM-SHELCHP</v>
          </cell>
          <cell r="B445" t="str">
            <v>VAR_cap</v>
          </cell>
          <cell r="C445" t="str">
            <v>-</v>
          </cell>
          <cell r="E445">
            <v>4.1251767940735297E-2</v>
          </cell>
          <cell r="F445">
            <v>0.14634406419749782</v>
          </cell>
          <cell r="G445">
            <v>0.25661025960155293</v>
          </cell>
          <cell r="H445">
            <v>0.25542525499546481</v>
          </cell>
          <cell r="I445">
            <v>0.25425577567047247</v>
          </cell>
          <cell r="J445">
            <v>0.25425738496964695</v>
          </cell>
          <cell r="K445">
            <v>0.25452032646229289</v>
          </cell>
          <cell r="L445">
            <v>0.25431853180100927</v>
          </cell>
          <cell r="M445">
            <v>0.2545965466538016</v>
          </cell>
          <cell r="N445">
            <v>0.25438827050809337</v>
          </cell>
          <cell r="O445">
            <v>0.25474513753141653</v>
          </cell>
        </row>
        <row r="446">
          <cell r="A446" t="str">
            <v>D-IH2R</v>
          </cell>
          <cell r="B446" t="str">
            <v>VAR_fout</v>
          </cell>
          <cell r="C446" t="str">
            <v>IH2</v>
          </cell>
          <cell r="G446">
            <v>3.0866665170282441E-3</v>
          </cell>
          <cell r="H446">
            <v>1.3372709378793328E-2</v>
          </cell>
          <cell r="I446">
            <v>1.8562892596845033E-2</v>
          </cell>
          <cell r="J446">
            <v>1.9432324276422674E-2</v>
          </cell>
          <cell r="K446">
            <v>2.5567987670392915E-2</v>
          </cell>
          <cell r="L446">
            <v>1.5534919588594936E-2</v>
          </cell>
          <cell r="M446">
            <v>3.4256393580910496E-2</v>
          </cell>
          <cell r="N446">
            <v>3.0324838211948334E-2</v>
          </cell>
          <cell r="O446">
            <v>8.3497154066324408E-2</v>
          </cell>
        </row>
        <row r="447">
          <cell r="A447" t="str">
            <v>D-IH2R</v>
          </cell>
          <cell r="B447" t="str">
            <v>VAR_fin</v>
          </cell>
          <cell r="C447" t="str">
            <v>H2</v>
          </cell>
          <cell r="G447">
            <v>3.0866665170282441E-3</v>
          </cell>
          <cell r="H447">
            <v>1.3372709378793328E-2</v>
          </cell>
          <cell r="I447">
            <v>1.8562892596845033E-2</v>
          </cell>
          <cell r="J447">
            <v>1.9432324276422674E-2</v>
          </cell>
          <cell r="K447">
            <v>2.5567987670392915E-2</v>
          </cell>
          <cell r="L447">
            <v>1.5534919588594936E-2</v>
          </cell>
          <cell r="M447">
            <v>3.4256393580910496E-2</v>
          </cell>
          <cell r="N447">
            <v>3.0324838211948334E-2</v>
          </cell>
          <cell r="O447">
            <v>8.3497154066324408E-2</v>
          </cell>
        </row>
        <row r="448">
          <cell r="A448" t="str">
            <v>D-IH2R</v>
          </cell>
          <cell r="B448" t="str">
            <v>VAR_ncap</v>
          </cell>
          <cell r="C448" t="str">
            <v>-</v>
          </cell>
          <cell r="G448">
            <v>5.4405938386950796E-4</v>
          </cell>
          <cell r="H448">
            <v>9.3605780806404397E-4</v>
          </cell>
          <cell r="I448">
            <v>1.29835144264721E-3</v>
          </cell>
          <cell r="J448">
            <v>1.5093863807396099E-3</v>
          </cell>
          <cell r="K448">
            <v>2.4665109021085102E-4</v>
          </cell>
          <cell r="L448">
            <v>6.3640719192235005E-4</v>
          </cell>
          <cell r="M448">
            <v>1.47474248984879E-3</v>
          </cell>
          <cell r="N448">
            <v>1.74347762136758E-3</v>
          </cell>
          <cell r="O448">
            <v>3.6615320854595798E-3</v>
          </cell>
        </row>
        <row r="449">
          <cell r="A449" t="str">
            <v>D-IH2R</v>
          </cell>
          <cell r="B449" t="str">
            <v>VAR_cap</v>
          </cell>
          <cell r="C449" t="str">
            <v>-</v>
          </cell>
          <cell r="G449">
            <v>5.4405938386950796E-4</v>
          </cell>
          <cell r="H449">
            <v>1.34909796674042E-3</v>
          </cell>
          <cell r="I449">
            <v>1.49492071600624E-3</v>
          </cell>
          <cell r="J449">
            <v>1.5093863807396099E-3</v>
          </cell>
          <cell r="K449">
            <v>1.7560374709504601E-3</v>
          </cell>
          <cell r="L449">
            <v>9.4320409158141802E-4</v>
          </cell>
          <cell r="M449">
            <v>1.9578914535976401E-3</v>
          </cell>
          <cell r="N449">
            <v>2.0046868474844202E-3</v>
          </cell>
          <cell r="O449">
            <v>5.4050097068271599E-3</v>
          </cell>
        </row>
        <row r="450">
          <cell r="A450" t="str">
            <v>RHEM-SHSTG-ELC</v>
          </cell>
          <cell r="B450" t="str">
            <v>VAR_fout</v>
          </cell>
          <cell r="C450" t="str">
            <v>RHEM-SHAELCB</v>
          </cell>
          <cell r="D450">
            <v>2.0816261983413586E-6</v>
          </cell>
          <cell r="E450">
            <v>0.84083112587879183</v>
          </cell>
          <cell r="F450">
            <v>0.74337111255927646</v>
          </cell>
          <cell r="G450">
            <v>0.78669602597157895</v>
          </cell>
          <cell r="H450">
            <v>0.31849155802334939</v>
          </cell>
          <cell r="I450">
            <v>0.37407040713698431</v>
          </cell>
          <cell r="J450">
            <v>0.35529768490323643</v>
          </cell>
          <cell r="K450">
            <v>0.26053296087134642</v>
          </cell>
          <cell r="L450">
            <v>6.9870635459307731E-2</v>
          </cell>
          <cell r="M450">
            <v>4.7182149783088517E-2</v>
          </cell>
          <cell r="N450">
            <v>4.89845599766984E-2</v>
          </cell>
          <cell r="O450">
            <v>3.7873874189790956E-2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D451">
            <v>4.4715941496196981E-6</v>
          </cell>
          <cell r="E451">
            <v>0.84085840047678206</v>
          </cell>
          <cell r="F451">
            <v>0.74339729661134435</v>
          </cell>
          <cell r="G451">
            <v>0.78672083942162196</v>
          </cell>
          <cell r="H451">
            <v>0.31850367045535771</v>
          </cell>
          <cell r="I451">
            <v>0.3740908860333107</v>
          </cell>
          <cell r="J451">
            <v>0.35531829121243963</v>
          </cell>
          <cell r="K451">
            <v>0.26054924934777957</v>
          </cell>
          <cell r="L451">
            <v>6.9877508295941235E-2</v>
          </cell>
          <cell r="M451">
            <v>4.7191852023957988E-2</v>
          </cell>
          <cell r="N451">
            <v>4.8991527768613097E-2</v>
          </cell>
          <cell r="O451">
            <v>3.7884196814211998E-2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D452">
            <v>2.7185150126768601E-2</v>
          </cell>
          <cell r="E452">
            <v>4.98703600667064E-2</v>
          </cell>
          <cell r="F452">
            <v>1.9031011627273001E-4</v>
          </cell>
          <cell r="G452">
            <v>1.9213560927461699E-4</v>
          </cell>
          <cell r="H452">
            <v>1.8516350602338901E-3</v>
          </cell>
          <cell r="I452">
            <v>3.5148051268558002E-2</v>
          </cell>
          <cell r="J452">
            <v>4.0494683583878203E-4</v>
          </cell>
          <cell r="K452">
            <v>1.0708903799485101E-3</v>
          </cell>
          <cell r="L452">
            <v>2.8291514109944202E-3</v>
          </cell>
          <cell r="M452">
            <v>3.4007685662457202E-3</v>
          </cell>
          <cell r="N452">
            <v>1.6074053626636601E-3</v>
          </cell>
          <cell r="O452">
            <v>1.6414774780509E-3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D453">
            <v>2.7185150126768601E-2</v>
          </cell>
          <cell r="E453">
            <v>7.6896633272322421E-2</v>
          </cell>
          <cell r="F453">
            <v>7.6899662425563647E-2</v>
          </cell>
          <cell r="G453">
            <v>7.6903011811233643E-2</v>
          </cell>
          <cell r="H453">
            <v>3.3873087353221122E-2</v>
          </cell>
          <cell r="I453">
            <v>3.7032233617855827E-2</v>
          </cell>
          <cell r="J453">
            <v>3.7029029386523381E-2</v>
          </cell>
          <cell r="K453">
            <v>2.6728535280738312E-2</v>
          </cell>
          <cell r="L453">
            <v>7.1999062111315695E-3</v>
          </cell>
          <cell r="M453">
            <v>6.4889581299603901E-3</v>
          </cell>
          <cell r="N453">
            <v>6.292121763030842E-3</v>
          </cell>
          <cell r="O453">
            <v>5.6911528131394287E-3</v>
          </cell>
        </row>
        <row r="454">
          <cell r="A454" t="str">
            <v>RHNM-SHLTHCHPWOD</v>
          </cell>
          <cell r="B454" t="str">
            <v>VAR_fout</v>
          </cell>
          <cell r="C454" t="str">
            <v>RHNM-SHLTHC-WOD</v>
          </cell>
          <cell r="G454">
            <v>1.4404597256511695E-2</v>
          </cell>
          <cell r="H454">
            <v>1.4944801201011373E-2</v>
          </cell>
          <cell r="I454">
            <v>1.3038028707759202E-2</v>
          </cell>
          <cell r="J454">
            <v>1.2152322400988088E-2</v>
          </cell>
          <cell r="K454">
            <v>2.6950360698763168E-2</v>
          </cell>
          <cell r="L454">
            <v>2.8599216110241441E-2</v>
          </cell>
          <cell r="M454">
            <v>2.7676731206047755E-2</v>
          </cell>
          <cell r="N454">
            <v>2.193058514341957E-2</v>
          </cell>
          <cell r="O454">
            <v>3.7527364001701084E-2</v>
          </cell>
        </row>
        <row r="455">
          <cell r="A455" t="str">
            <v>RHNM-SHLTHCHPWOD</v>
          </cell>
          <cell r="B455" t="str">
            <v>VAR_fin</v>
          </cell>
          <cell r="C455" t="str">
            <v>RHNM_LTH_CHPWOD_ON</v>
          </cell>
          <cell r="G455">
            <v>1.4550098238900702E-2</v>
          </cell>
          <cell r="H455">
            <v>1.5095758788900392E-2</v>
          </cell>
          <cell r="I455">
            <v>1.3169725967433529E-2</v>
          </cell>
          <cell r="J455">
            <v>1.2275073132311194E-2</v>
          </cell>
          <cell r="K455">
            <v>2.7222586564407236E-2</v>
          </cell>
          <cell r="L455">
            <v>2.8888097081051969E-2</v>
          </cell>
          <cell r="M455">
            <v>2.7956294147523007E-2</v>
          </cell>
          <cell r="N455">
            <v>2.2152106205474319E-2</v>
          </cell>
          <cell r="O455">
            <v>3.7906428284546538E-2</v>
          </cell>
        </row>
        <row r="456">
          <cell r="A456" t="str">
            <v>RHNM-SHLTHCHPWOD</v>
          </cell>
          <cell r="B456" t="str">
            <v>VAR_fin</v>
          </cell>
          <cell r="C456" t="str">
            <v>RHNMLTHCHPC</v>
          </cell>
          <cell r="G456">
            <v>1.4404597256511695E-2</v>
          </cell>
          <cell r="H456">
            <v>1.4944801201011373E-2</v>
          </cell>
          <cell r="I456">
            <v>1.3038028707759202E-2</v>
          </cell>
          <cell r="J456">
            <v>1.2152322400988088E-2</v>
          </cell>
          <cell r="K456">
            <v>2.6950360698763168E-2</v>
          </cell>
          <cell r="L456">
            <v>2.8599216110241441E-2</v>
          </cell>
          <cell r="M456">
            <v>2.7676731206047755E-2</v>
          </cell>
          <cell r="N456">
            <v>2.193058514341957E-2</v>
          </cell>
          <cell r="O456">
            <v>3.7527364001701084E-2</v>
          </cell>
        </row>
        <row r="457">
          <cell r="A457" t="str">
            <v>RHNM-SHLTHCHPWOD</v>
          </cell>
          <cell r="B457" t="str">
            <v>VAR_ncap</v>
          </cell>
          <cell r="C457" t="str">
            <v>-</v>
          </cell>
          <cell r="G457">
            <v>1.36327480608886E-3</v>
          </cell>
          <cell r="H457">
            <v>1.19091009979562E-3</v>
          </cell>
          <cell r="I457">
            <v>1.1555592916605E-3</v>
          </cell>
          <cell r="J457">
            <v>9.8271930661665606E-4</v>
          </cell>
          <cell r="K457">
            <v>2.5443875687844401E-3</v>
          </cell>
          <cell r="L457">
            <v>1.9229822139851999E-3</v>
          </cell>
          <cell r="M457">
            <v>2.1343436806690302E-3</v>
          </cell>
          <cell r="N457">
            <v>1.7214950118979401E-3</v>
          </cell>
          <cell r="O457">
            <v>3.56488479003725E-3</v>
          </cell>
        </row>
        <row r="458">
          <cell r="A458" t="str">
            <v>RHNM-SHLTHCHPWOD</v>
          </cell>
          <cell r="B458" t="str">
            <v>VAR_cap</v>
          </cell>
          <cell r="C458" t="str">
            <v>-</v>
          </cell>
          <cell r="G458">
            <v>1.36327480608886E-3</v>
          </cell>
          <cell r="H458">
            <v>1.5755907629549501E-3</v>
          </cell>
          <cell r="I458">
            <v>1.54096518775336E-3</v>
          </cell>
          <cell r="J458">
            <v>1.49328553402996E-3</v>
          </cell>
          <cell r="K458">
            <v>3.1963413925269997E-3</v>
          </cell>
          <cell r="L458">
            <v>2.8963491147119703E-3</v>
          </cell>
          <cell r="M458">
            <v>3.1901333232513297E-3</v>
          </cell>
          <cell r="N458">
            <v>2.6832731442816902E-3</v>
          </cell>
          <cell r="O458">
            <v>4.6715600577041201E-3</v>
          </cell>
        </row>
        <row r="459">
          <cell r="A459" t="str">
            <v>ITOT-SWHDEM</v>
          </cell>
          <cell r="B459" t="str">
            <v>VAR_fout</v>
          </cell>
          <cell r="C459" t="str">
            <v>ITOT-SWHD</v>
          </cell>
          <cell r="D459">
            <v>72.708169056255471</v>
          </cell>
          <cell r="E459">
            <v>74.35269248141455</v>
          </cell>
          <cell r="F459">
            <v>76.093376262787288</v>
          </cell>
          <cell r="G459">
            <v>76.973110072846765</v>
          </cell>
          <cell r="H459">
            <v>77.462434178702125</v>
          </cell>
          <cell r="I459">
            <v>77.661538578792488</v>
          </cell>
          <cell r="J459">
            <v>77.719365815060243</v>
          </cell>
          <cell r="K459">
            <v>77.777193051328268</v>
          </cell>
          <cell r="L459">
            <v>77.125504130101447</v>
          </cell>
          <cell r="M459">
            <v>79.045893170031718</v>
          </cell>
          <cell r="N459">
            <v>76.308739666594519</v>
          </cell>
          <cell r="O459">
            <v>75.676382507118007</v>
          </cell>
        </row>
        <row r="460">
          <cell r="A460" t="str">
            <v>ITOT-SWHDEM</v>
          </cell>
          <cell r="B460" t="str">
            <v>VAR_fin</v>
          </cell>
          <cell r="C460" t="str">
            <v>ITOT-SWHNGAH</v>
          </cell>
          <cell r="F460">
            <v>0.11592215362942274</v>
          </cell>
          <cell r="G460">
            <v>0.20346550204225222</v>
          </cell>
          <cell r="H460">
            <v>0.26161073356039161</v>
          </cell>
          <cell r="I460">
            <v>0.25467899442872938</v>
          </cell>
          <cell r="J460">
            <v>0.25891430235125712</v>
          </cell>
          <cell r="K460">
            <v>0.2581195719238778</v>
          </cell>
          <cell r="L460">
            <v>0.26151020846739625</v>
          </cell>
          <cell r="M460">
            <v>1.0634503847758248</v>
          </cell>
          <cell r="N460">
            <v>1.0631291189740695</v>
          </cell>
          <cell r="O460">
            <v>1.0605287695200558</v>
          </cell>
        </row>
        <row r="461">
          <cell r="A461" t="str">
            <v>ITOT-SWHDEM</v>
          </cell>
          <cell r="B461" t="str">
            <v>VAR_fin</v>
          </cell>
          <cell r="C461" t="str">
            <v>ITOT-SWH</v>
          </cell>
          <cell r="D461">
            <v>61.718326553456421</v>
          </cell>
          <cell r="E461">
            <v>58.487774699553498</v>
          </cell>
          <cell r="F461">
            <v>58.092108086460414</v>
          </cell>
          <cell r="G461">
            <v>56.361692783979493</v>
          </cell>
          <cell r="H461">
            <v>54.22230855151966</v>
          </cell>
          <cell r="I461">
            <v>53.169727132100519</v>
          </cell>
          <cell r="J461">
            <v>52.991741318175407</v>
          </cell>
          <cell r="K461">
            <v>52.879986667889952</v>
          </cell>
          <cell r="L461">
            <v>52.224166662725864</v>
          </cell>
          <cell r="M461">
            <v>50.087616400798929</v>
          </cell>
          <cell r="N461">
            <v>47.355605173124104</v>
          </cell>
          <cell r="O461">
            <v>46.751589443060404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ITOT-SWHELCH</v>
          </cell>
          <cell r="D462">
            <v>1.1081275654045448</v>
          </cell>
          <cell r="E462">
            <v>1.400796899408751</v>
          </cell>
          <cell r="F462">
            <v>3.4809775871326947</v>
          </cell>
          <cell r="G462">
            <v>5.7716207969434574</v>
          </cell>
          <cell r="H462">
            <v>8.1048441069334061</v>
          </cell>
          <cell r="I462">
            <v>9.0934145311500227</v>
          </cell>
          <cell r="J462">
            <v>9.0932120945188881</v>
          </cell>
          <cell r="K462">
            <v>9.0865566109397093</v>
          </cell>
          <cell r="L462">
            <v>9.0784732488887609</v>
          </cell>
          <cell r="M462">
            <v>12.15015432727998</v>
          </cell>
          <cell r="N462">
            <v>12.148682506168647</v>
          </cell>
          <cell r="O462">
            <v>12.143950833408196</v>
          </cell>
        </row>
        <row r="463">
          <cell r="A463" t="str">
            <v>ITOT-SWHDEM</v>
          </cell>
          <cell r="B463" t="str">
            <v>VAR_fin</v>
          </cell>
          <cell r="C463" t="str">
            <v>ITOT-SWHC</v>
          </cell>
          <cell r="E463">
            <v>4.0436193354619405</v>
          </cell>
          <cell r="F463">
            <v>4.0436293964663212</v>
          </cell>
          <cell r="G463">
            <v>4.0440979543829281</v>
          </cell>
          <cell r="H463">
            <v>4.0441867133460185</v>
          </cell>
          <cell r="I463">
            <v>4.0443235819800316</v>
          </cell>
          <cell r="J463">
            <v>4.0443823459951309</v>
          </cell>
          <cell r="K463">
            <v>4.0446112958225306</v>
          </cell>
          <cell r="L463">
            <v>4.0444401627047215</v>
          </cell>
          <cell r="M463">
            <v>4.04459952375238</v>
          </cell>
          <cell r="N463">
            <v>4.0443880862028543</v>
          </cell>
          <cell r="O463">
            <v>4.0448568908315918</v>
          </cell>
        </row>
        <row r="464">
          <cell r="A464" t="str">
            <v>ITOT-SWHDEM</v>
          </cell>
          <cell r="B464" t="str">
            <v>VAR_fin</v>
          </cell>
          <cell r="C464" t="str">
            <v>ITOT-SWHELC</v>
          </cell>
          <cell r="D464">
            <v>9.8139809397866866</v>
          </cell>
          <cell r="E464">
            <v>10.335087922382618</v>
          </cell>
          <cell r="F464">
            <v>10.275221970371096</v>
          </cell>
          <cell r="G464">
            <v>10.506901104421861</v>
          </cell>
          <cell r="H464">
            <v>10.744619043708914</v>
          </cell>
          <cell r="I464">
            <v>11.014561990961846</v>
          </cell>
          <cell r="J464">
            <v>11.246252079661826</v>
          </cell>
          <cell r="K464">
            <v>11.423079211882396</v>
          </cell>
          <cell r="L464">
            <v>11.432240801766092</v>
          </cell>
          <cell r="M464">
            <v>11.61568683323385</v>
          </cell>
          <cell r="N464">
            <v>11.613643807577912</v>
          </cell>
          <cell r="O464">
            <v>11.595215004815342</v>
          </cell>
        </row>
        <row r="465">
          <cell r="A465" t="str">
            <v>ITOT-SWHDEM</v>
          </cell>
          <cell r="B465" t="str">
            <v>VAR_fin</v>
          </cell>
          <cell r="C465" t="str">
            <v>ITOT-SWHSOL</v>
          </cell>
          <cell r="D465">
            <v>6.7733997607871341E-2</v>
          </cell>
          <cell r="E465">
            <v>8.5612250566282924E-2</v>
          </cell>
          <cell r="F465">
            <v>8.5792771806219942E-2</v>
          </cell>
          <cell r="G465">
            <v>8.5578200435251231E-2</v>
          </cell>
          <cell r="H465">
            <v>8.5189853719211631E-2</v>
          </cell>
          <cell r="I465">
            <v>8.5237755383863106E-2</v>
          </cell>
          <cell r="J465">
            <v>8.5361606491537748E-2</v>
          </cell>
          <cell r="K465">
            <v>8.5619636454068407E-2</v>
          </cell>
          <cell r="L465">
            <v>8.5142228932087394E-2</v>
          </cell>
          <cell r="M465">
            <v>8.5120042137837651E-2</v>
          </cell>
          <cell r="N465">
            <v>8.3692910016562858E-2</v>
          </cell>
          <cell r="O465">
            <v>8.121673391551594E-2</v>
          </cell>
        </row>
        <row r="466">
          <cell r="A466" t="str">
            <v>D-RHNS_NKEV_GAS_ELC_CHP</v>
          </cell>
          <cell r="B466" t="str">
            <v>VAR_fout</v>
          </cell>
          <cell r="C466" t="str">
            <v>RHNS_ELC</v>
          </cell>
          <cell r="E466">
            <v>3.9069392740094771E-4</v>
          </cell>
          <cell r="F466">
            <v>2.67382073728874E-3</v>
          </cell>
          <cell r="G466">
            <v>2.9139342889328316E-3</v>
          </cell>
          <cell r="H466">
            <v>7.5690516721636427E-3</v>
          </cell>
          <cell r="I466">
            <v>7.5017352611075928E-3</v>
          </cell>
          <cell r="J466">
            <v>1.4892180447643087E-2</v>
          </cell>
          <cell r="K466">
            <v>1.8439101536942445E-2</v>
          </cell>
          <cell r="L466">
            <v>1.5918332947601272E-2</v>
          </cell>
          <cell r="M466">
            <v>2.4784734145398266E-2</v>
          </cell>
          <cell r="N466">
            <v>1.5407434471899418E-2</v>
          </cell>
          <cell r="O466">
            <v>1.6136962482490608E-2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ELC5</v>
          </cell>
          <cell r="E467">
            <v>3.9035331106789488E-4</v>
          </cell>
          <cell r="F467">
            <v>2.6799076074094019E-3</v>
          </cell>
          <cell r="G467">
            <v>2.9185183635332102E-3</v>
          </cell>
          <cell r="H467">
            <v>7.6315180346342611E-3</v>
          </cell>
          <cell r="I467">
            <v>7.5342092204229959E-3</v>
          </cell>
          <cell r="J467">
            <v>1.4984903548161432E-2</v>
          </cell>
          <cell r="K467">
            <v>1.8645156857806461E-2</v>
          </cell>
          <cell r="L467">
            <v>1.6061345129770224E-2</v>
          </cell>
          <cell r="M467">
            <v>2.5093242730457252E-2</v>
          </cell>
          <cell r="N467">
            <v>1.5474085627992882E-2</v>
          </cell>
          <cell r="O467">
            <v>1.6253876685929876E-2</v>
          </cell>
        </row>
        <row r="468">
          <cell r="A468" t="str">
            <v>D-RHNS_NKEV_GAS_ELC_CHP</v>
          </cell>
          <cell r="B468" t="str">
            <v>VAR_fin</v>
          </cell>
          <cell r="C468" t="str">
            <v>RHNS_NKEV_GAS_ELC_CHP</v>
          </cell>
          <cell r="E468">
            <v>7.8104723846884254E-4</v>
          </cell>
          <cell r="F468">
            <v>5.3469588069911204E-3</v>
          </cell>
          <cell r="G468">
            <v>5.8324526524660483E-3</v>
          </cell>
          <cell r="H468">
            <v>1.5200569706797897E-2</v>
          </cell>
          <cell r="I468">
            <v>1.5035944481530603E-2</v>
          </cell>
          <cell r="J468">
            <v>2.9877083995804514E-2</v>
          </cell>
          <cell r="K468">
            <v>3.7084258394748888E-2</v>
          </cell>
          <cell r="L468">
            <v>3.1979678077371516E-2</v>
          </cell>
          <cell r="M468">
            <v>4.9877976875855566E-2</v>
          </cell>
          <cell r="N468">
            <v>3.0881520099892288E-2</v>
          </cell>
          <cell r="O468">
            <v>3.2390839168420484E-2</v>
          </cell>
        </row>
        <row r="469">
          <cell r="A469" t="str">
            <v>RHNM-SHSTG-NGAHP</v>
          </cell>
          <cell r="B469" t="str">
            <v>VAR_fout</v>
          </cell>
          <cell r="C469" t="str">
            <v>RHNM-SHANGAH</v>
          </cell>
          <cell r="F469">
            <v>1.6013799671685449E-3</v>
          </cell>
          <cell r="G469">
            <v>1.6983370791624371E-3</v>
          </cell>
          <cell r="H469">
            <v>0.25331566979487324</v>
          </cell>
          <cell r="I469">
            <v>0.42220405593130983</v>
          </cell>
          <cell r="J469">
            <v>0.5113906969791745</v>
          </cell>
          <cell r="K469">
            <v>0.61481159422389453</v>
          </cell>
          <cell r="L469">
            <v>0.68779347575194927</v>
          </cell>
          <cell r="M469">
            <v>0.71944261697285705</v>
          </cell>
          <cell r="N469">
            <v>0.81100646538795296</v>
          </cell>
          <cell r="O469">
            <v>0.58642488029596529</v>
          </cell>
        </row>
        <row r="470">
          <cell r="A470" t="str">
            <v>RHNM-SHSTG-NGAHP</v>
          </cell>
          <cell r="B470" t="str">
            <v>VAR_fin</v>
          </cell>
          <cell r="C470" t="str">
            <v>RHNM-SHANGAH</v>
          </cell>
          <cell r="F470">
            <v>1.6123969014140702E-3</v>
          </cell>
          <cell r="G470">
            <v>1.6934524561905079E-3</v>
          </cell>
          <cell r="H470">
            <v>0.25333519140086724</v>
          </cell>
          <cell r="I470">
            <v>0.42225089809605854</v>
          </cell>
          <cell r="J470">
            <v>0.51146502714317055</v>
          </cell>
          <cell r="K470">
            <v>0.61489247604155939</v>
          </cell>
          <cell r="L470">
            <v>0.68786143019952461</v>
          </cell>
          <cell r="M470">
            <v>0.71953227003397291</v>
          </cell>
          <cell r="N470">
            <v>0.81107675596638862</v>
          </cell>
          <cell r="O470">
            <v>0.58651677754899023</v>
          </cell>
        </row>
        <row r="471">
          <cell r="A471" t="str">
            <v>RHNM-SHSTG-NGAHP</v>
          </cell>
          <cell r="B471" t="str">
            <v>VAR_ncap</v>
          </cell>
          <cell r="C471" t="str">
            <v>-</v>
          </cell>
          <cell r="D471">
            <v>5.7016182873614199E-5</v>
          </cell>
          <cell r="E471">
            <v>1.8466391087912799E-5</v>
          </cell>
          <cell r="F471">
            <v>4.5921385361564002E-4</v>
          </cell>
          <cell r="G471">
            <v>9.6850576985034101E-5</v>
          </cell>
          <cell r="H471">
            <v>3.6297322115507402E-2</v>
          </cell>
          <cell r="I471">
            <v>2.7537170154793001E-2</v>
          </cell>
          <cell r="J471">
            <v>1.89856131212362E-2</v>
          </cell>
          <cell r="K471">
            <v>5.1488328419492801E-2</v>
          </cell>
          <cell r="L471">
            <v>3.6996022235252203E-2</v>
          </cell>
          <cell r="M471">
            <v>2.8371641351542298E-2</v>
          </cell>
          <cell r="N471">
            <v>5.42239575792514E-2</v>
          </cell>
          <cell r="O471">
            <v>3.4166176664520702E-2</v>
          </cell>
        </row>
        <row r="472">
          <cell r="A472" t="str">
            <v>RHNM-SHSTG-NGAHP</v>
          </cell>
          <cell r="B472" t="str">
            <v>VAR_cap</v>
          </cell>
          <cell r="C472" t="str">
            <v>-</v>
          </cell>
          <cell r="D472">
            <v>5.7016182873614199E-5</v>
          </cell>
          <cell r="E472">
            <v>5.889333184200008E-7</v>
          </cell>
          <cell r="F472">
            <v>4.4953058802342191E-4</v>
          </cell>
          <cell r="G472">
            <v>4.5464132766653495E-4</v>
          </cell>
          <cell r="H472">
            <v>3.665876562690594E-2</v>
          </cell>
          <cell r="I472">
            <v>6.3830843526021724E-2</v>
          </cell>
          <cell r="J472">
            <v>8.2545710685881138E-2</v>
          </cell>
          <cell r="K472">
            <v>9.7325497223535271E-2</v>
          </cell>
          <cell r="L472">
            <v>0.1081939729802011</v>
          </cell>
          <cell r="M472">
            <v>0.11567296637027941</v>
          </cell>
          <cell r="N472">
            <v>0.11548917988308367</v>
          </cell>
          <cell r="O472">
            <v>0.11554247618487605</v>
          </cell>
        </row>
        <row r="473">
          <cell r="A473" t="str">
            <v>D-IBIO</v>
          </cell>
          <cell r="B473" t="str">
            <v>VAR_fout</v>
          </cell>
          <cell r="C473" t="str">
            <v>IBIO</v>
          </cell>
          <cell r="D473">
            <v>0.43673201772453429</v>
          </cell>
          <cell r="E473">
            <v>0.55206670460119878</v>
          </cell>
          <cell r="F473">
            <v>1.1860438402226947</v>
          </cell>
          <cell r="G473">
            <v>2.4600089460012771</v>
          </cell>
          <cell r="H473">
            <v>3.9578600383532523</v>
          </cell>
          <cell r="I473">
            <v>5.9806206537805897</v>
          </cell>
          <cell r="J473">
            <v>9.0910702256946898</v>
          </cell>
          <cell r="K473">
            <v>9.1602440655322681</v>
          </cell>
          <cell r="L473">
            <v>9.3776094294123666</v>
          </cell>
          <cell r="M473">
            <v>9.6568607700387634</v>
          </cell>
          <cell r="N473">
            <v>9.6572922087180597</v>
          </cell>
          <cell r="O473">
            <v>9.6681872183607194</v>
          </cell>
        </row>
        <row r="474">
          <cell r="A474" t="str">
            <v>D-IBIO</v>
          </cell>
          <cell r="B474" t="str">
            <v>VAR_fin</v>
          </cell>
          <cell r="C474" t="str">
            <v>BIO</v>
          </cell>
          <cell r="D474">
            <v>0.43673201772453429</v>
          </cell>
          <cell r="E474">
            <v>0.55206670460119878</v>
          </cell>
          <cell r="F474">
            <v>1.1860438402226947</v>
          </cell>
          <cell r="G474">
            <v>2.4600089460012771</v>
          </cell>
          <cell r="H474">
            <v>3.9578600383532523</v>
          </cell>
          <cell r="I474">
            <v>5.9806206537805897</v>
          </cell>
          <cell r="J474">
            <v>9.0910702256946898</v>
          </cell>
          <cell r="K474">
            <v>9.1602440655322681</v>
          </cell>
          <cell r="L474">
            <v>9.3776094294123666</v>
          </cell>
          <cell r="M474">
            <v>9.6568607700387634</v>
          </cell>
          <cell r="N474">
            <v>9.6572922087180597</v>
          </cell>
          <cell r="O474">
            <v>9.6681872183607194</v>
          </cell>
        </row>
        <row r="475">
          <cell r="A475" t="str">
            <v>D-RHES_KEV_WOD_ELC_CHP</v>
          </cell>
          <cell r="B475" t="str">
            <v>VAR_fout</v>
          </cell>
          <cell r="C475" t="str">
            <v>RHES_ELC</v>
          </cell>
          <cell r="G475">
            <v>6.3352818281786638E-4</v>
          </cell>
          <cell r="H475">
            <v>1.8139013246230662E-3</v>
          </cell>
          <cell r="I475">
            <v>1.95243801665184E-3</v>
          </cell>
          <cell r="J475">
            <v>1.849287369367735E-3</v>
          </cell>
          <cell r="K475">
            <v>3.1093615264119081E-3</v>
          </cell>
          <cell r="L475">
            <v>2.7592930595097243E-3</v>
          </cell>
          <cell r="M475">
            <v>3.5004928413525185E-3</v>
          </cell>
          <cell r="N475">
            <v>3.4962318368528555E-3</v>
          </cell>
          <cell r="O475">
            <v>6.7803603945973435E-3</v>
          </cell>
        </row>
        <row r="476">
          <cell r="A476" t="str">
            <v>D-RHES_KEV_WOD_ELC_CHP</v>
          </cell>
          <cell r="B476" t="str">
            <v>VAR_fout</v>
          </cell>
          <cell r="C476" t="str">
            <v>ELC5</v>
          </cell>
          <cell r="G476">
            <v>1.3333091749364403E-3</v>
          </cell>
          <cell r="H476">
            <v>1.8195811572660309E-3</v>
          </cell>
          <cell r="I476">
            <v>1.9556939028995681E-3</v>
          </cell>
          <cell r="J476">
            <v>1.8542057636766313E-3</v>
          </cell>
          <cell r="K476">
            <v>3.1200213331595687E-3</v>
          </cell>
          <cell r="L476">
            <v>2.768147165440825E-3</v>
          </cell>
          <cell r="M476">
            <v>3.5136792888235372E-3</v>
          </cell>
          <cell r="N476">
            <v>3.5002868923112145E-3</v>
          </cell>
          <cell r="O476">
            <v>6.7911212923307046E-3</v>
          </cell>
        </row>
        <row r="477">
          <cell r="A477" t="str">
            <v>D-RHES_KEV_WOD_ELC_CHP</v>
          </cell>
          <cell r="B477" t="str">
            <v>VAR_fin</v>
          </cell>
          <cell r="C477" t="str">
            <v>RHES_KEV_WOD_ELC_CHP</v>
          </cell>
          <cell r="G477">
            <v>1.9630547837752852E-3</v>
          </cell>
          <cell r="H477">
            <v>3.6275747294646017E-3</v>
          </cell>
          <cell r="I477">
            <v>3.8966381483165726E-3</v>
          </cell>
          <cell r="J477">
            <v>3.6919993618095242E-3</v>
          </cell>
          <cell r="K477">
            <v>6.21376945706966E-3</v>
          </cell>
          <cell r="L477">
            <v>5.5159464537157046E-3</v>
          </cell>
          <cell r="M477">
            <v>6.9991354760516279E-3</v>
          </cell>
          <cell r="N477">
            <v>6.9849425653038871E-3</v>
          </cell>
          <cell r="O477">
            <v>1.3548823714959721E-2</v>
          </cell>
        </row>
        <row r="478">
          <cell r="A478" t="str">
            <v>D-SNGA</v>
          </cell>
          <cell r="B478" t="str">
            <v>VAR_fout</v>
          </cell>
          <cell r="C478" t="str">
            <v>CO2</v>
          </cell>
          <cell r="D478">
            <v>1524.9225787518501</v>
          </cell>
          <cell r="E478">
            <v>1427.0760928039499</v>
          </cell>
          <cell r="F478">
            <v>1525.41193454842</v>
          </cell>
          <cell r="G478">
            <v>1828.4816534680799</v>
          </cell>
          <cell r="H478">
            <v>2171.88252894985</v>
          </cell>
          <cell r="I478">
            <v>2159.1169787265098</v>
          </cell>
          <cell r="J478">
            <v>2047.18623037614</v>
          </cell>
          <cell r="K478">
            <v>1807.85704087411</v>
          </cell>
          <cell r="L478">
            <v>1771.7947927739599</v>
          </cell>
          <cell r="M478">
            <v>1742.28945826986</v>
          </cell>
          <cell r="N478">
            <v>1749.51884837544</v>
          </cell>
          <cell r="O478">
            <v>1731.7757293745899</v>
          </cell>
        </row>
        <row r="479">
          <cell r="A479" t="str">
            <v>D-SNGA</v>
          </cell>
          <cell r="B479" t="str">
            <v>VAR_fout</v>
          </cell>
          <cell r="C479" t="str">
            <v>SNGA</v>
          </cell>
          <cell r="D479">
            <v>27.253139537379088</v>
          </cell>
          <cell r="E479">
            <v>28.488577476207301</v>
          </cell>
          <cell r="F479">
            <v>27.012356967080596</v>
          </cell>
          <cell r="G479">
            <v>32.318945650925222</v>
          </cell>
          <cell r="H479">
            <v>38.388214922233871</v>
          </cell>
          <cell r="I479">
            <v>38.162604339959685</v>
          </cell>
          <cell r="J479">
            <v>36.184366429871126</v>
          </cell>
          <cell r="K479">
            <v>31.954416701741529</v>
          </cell>
          <cell r="L479">
            <v>31.31708357907754</v>
          </cell>
          <cell r="M479">
            <v>30.79556434957393</v>
          </cell>
          <cell r="N479">
            <v>30.923339989590115</v>
          </cell>
          <cell r="O479">
            <v>30.61115387412509</v>
          </cell>
        </row>
        <row r="480">
          <cell r="A480" t="str">
            <v>D-SNGA</v>
          </cell>
          <cell r="B480" t="str">
            <v>VAR_fout</v>
          </cell>
          <cell r="C480" t="str">
            <v>RSH2</v>
          </cell>
          <cell r="G480">
            <v>4.7527928050612386E-3</v>
          </cell>
          <cell r="H480">
            <v>1.0573516078324359E-2</v>
          </cell>
          <cell r="I480">
            <v>1.1754783731223786E-2</v>
          </cell>
          <cell r="J480">
            <v>1.0958703875520831E-2</v>
          </cell>
          <cell r="K480">
            <v>3.2082807542099502E-2</v>
          </cell>
          <cell r="L480">
            <v>2.866668255203584E-2</v>
          </cell>
          <cell r="M480">
            <v>7.2323958209568634E-2</v>
          </cell>
          <cell r="N480">
            <v>8.0832048809140647E-2</v>
          </cell>
          <cell r="O480">
            <v>9.858806066099432E-2</v>
          </cell>
        </row>
        <row r="481">
          <cell r="A481" t="str">
            <v>D-SNGA</v>
          </cell>
          <cell r="B481" t="str">
            <v>VAR_fin</v>
          </cell>
          <cell r="C481" t="str">
            <v>NGA</v>
          </cell>
          <cell r="D481">
            <v>27.037634375032717</v>
          </cell>
          <cell r="E481">
            <v>25.302767602906993</v>
          </cell>
          <cell r="F481">
            <v>27.046310896248634</v>
          </cell>
          <cell r="G481">
            <v>32.419887472838212</v>
          </cell>
          <cell r="H481">
            <v>38.508555477834292</v>
          </cell>
          <cell r="I481">
            <v>38.282215934867203</v>
          </cell>
          <cell r="J481">
            <v>36.297628198158527</v>
          </cell>
          <cell r="K481">
            <v>32.054202852377934</v>
          </cell>
          <cell r="L481">
            <v>31.414801290318493</v>
          </cell>
          <cell r="M481">
            <v>30.891657061522299</v>
          </cell>
          <cell r="N481">
            <v>31.019837737153296</v>
          </cell>
          <cell r="O481">
            <v>30.705243428627423</v>
          </cell>
        </row>
        <row r="482">
          <cell r="A482" t="str">
            <v>D-SNGA</v>
          </cell>
          <cell r="B482" t="str">
            <v>VAR_fin</v>
          </cell>
          <cell r="C482" t="str">
            <v>BNGA</v>
          </cell>
          <cell r="D482">
            <v>0.30256857574869345</v>
          </cell>
          <cell r="E482">
            <v>3.2768200409418338</v>
          </cell>
          <cell r="F482">
            <v>5.2340275518733409E-2</v>
          </cell>
          <cell r="G482">
            <v>2.3438639231663882E-3</v>
          </cell>
          <cell r="H482">
            <v>2.351737796749988E-3</v>
          </cell>
          <cell r="I482">
            <v>2.365305255754813E-3</v>
          </cell>
          <cell r="J482">
            <v>2.3812145671757794E-3</v>
          </cell>
          <cell r="K482">
            <v>2.4240455526511801E-3</v>
          </cell>
          <cell r="L482">
            <v>2.4373939987137596E-3</v>
          </cell>
          <cell r="M482">
            <v>2.540400098687189E-3</v>
          </cell>
          <cell r="N482">
            <v>2.5801120139256305E-3</v>
          </cell>
          <cell r="O482">
            <v>4.0417694728093496E-3</v>
          </cell>
        </row>
        <row r="483">
          <cell r="A483" t="str">
            <v>D-SNGA</v>
          </cell>
          <cell r="B483" t="str">
            <v>VAR_fin</v>
          </cell>
          <cell r="C483" t="str">
            <v>H2</v>
          </cell>
          <cell r="G483">
            <v>4.7503197389163433E-3</v>
          </cell>
          <cell r="H483">
            <v>1.0570376146868579E-2</v>
          </cell>
          <cell r="I483">
            <v>1.1747862750695033E-2</v>
          </cell>
          <cell r="J483">
            <v>1.0951782894991971E-2</v>
          </cell>
          <cell r="K483">
            <v>3.2071931715555002E-2</v>
          </cell>
          <cell r="L483">
            <v>2.8659761571507226E-2</v>
          </cell>
          <cell r="M483">
            <v>7.2320003363553917E-2</v>
          </cell>
          <cell r="N483">
            <v>8.0828093963124986E-2</v>
          </cell>
          <cell r="O483">
            <v>9.8566309007905403E-2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D484">
            <v>8.6105903421442496E-7</v>
          </cell>
          <cell r="E484">
            <v>8.5973560221517303E-7</v>
          </cell>
          <cell r="F484">
            <v>1.07935740149599E-6</v>
          </cell>
          <cell r="G484">
            <v>1.2564369953689999E-6</v>
          </cell>
          <cell r="H484">
            <v>1.85159649927471E-6</v>
          </cell>
          <cell r="I484">
            <v>3.1884053997494298E-6</v>
          </cell>
          <cell r="J484">
            <v>6.1820948398224098E-6</v>
          </cell>
          <cell r="K484">
            <v>1.24572240801689</v>
          </cell>
          <cell r="L484">
            <v>0.475709769923503</v>
          </cell>
          <cell r="M484">
            <v>5.2842972979943698E-5</v>
          </cell>
          <cell r="N484">
            <v>5.1365909631507101E-5</v>
          </cell>
          <cell r="O484">
            <v>1.7167425147530301E-4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D485">
            <v>2.2350530626841745</v>
          </cell>
          <cell r="E485">
            <v>2.2350539224197767</v>
          </cell>
          <cell r="F485">
            <v>2.235055001777178</v>
          </cell>
          <cell r="G485">
            <v>2.2350562582141733</v>
          </cell>
          <cell r="H485">
            <v>2.2350581098106725</v>
          </cell>
          <cell r="I485">
            <v>2.2350612982160727</v>
          </cell>
          <cell r="J485">
            <v>2.2350674803109123</v>
          </cell>
          <cell r="K485">
            <v>2.009225344292076</v>
          </cell>
          <cell r="L485">
            <v>1.7214474566261699</v>
          </cell>
          <cell r="M485">
            <v>1.7214992425870499</v>
          </cell>
          <cell r="N485">
            <v>1.72154865822687</v>
          </cell>
          <cell r="O485">
            <v>1.72171928317122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D486">
            <v>0.62579176418937399</v>
          </cell>
          <cell r="E486">
            <v>0.73757449565397415</v>
          </cell>
          <cell r="F486">
            <v>0.73633936444719916</v>
          </cell>
          <cell r="G486">
            <v>0.73430207929040403</v>
          </cell>
          <cell r="H486">
            <v>0.73669532644670765</v>
          </cell>
          <cell r="I486">
            <v>0.73468909617196598</v>
          </cell>
          <cell r="J486">
            <v>0.73270979174881556</v>
          </cell>
          <cell r="K486">
            <v>0.73077086804888425</v>
          </cell>
          <cell r="L486">
            <v>0.73081371033033027</v>
          </cell>
          <cell r="M486">
            <v>0.73101762548852012</v>
          </cell>
          <cell r="N486">
            <v>0.73116330716374145</v>
          </cell>
          <cell r="O486">
            <v>0.73238060846225816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D487">
            <v>0.62579176418937399</v>
          </cell>
          <cell r="E487">
            <v>0.73757449565397415</v>
          </cell>
          <cell r="F487">
            <v>0.73633936444719916</v>
          </cell>
          <cell r="G487">
            <v>0.73430207929040403</v>
          </cell>
          <cell r="H487">
            <v>0.73669532644670765</v>
          </cell>
          <cell r="I487">
            <v>0.73468909617196598</v>
          </cell>
          <cell r="J487">
            <v>0.73270979174881556</v>
          </cell>
          <cell r="K487">
            <v>0.73077086804888425</v>
          </cell>
          <cell r="L487">
            <v>0.73081371033033027</v>
          </cell>
          <cell r="M487">
            <v>0.73101762548852012</v>
          </cell>
          <cell r="N487">
            <v>0.73116330716374145</v>
          </cell>
          <cell r="O487">
            <v>0.73238060846225816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D488">
            <v>5.3111236649758471</v>
          </cell>
          <cell r="E488">
            <v>6.2669390053909675</v>
          </cell>
          <cell r="F488">
            <v>5.8303060177781925</v>
          </cell>
          <cell r="G488">
            <v>6.8558806611434893</v>
          </cell>
          <cell r="H488">
            <v>7.4687386657680426</v>
          </cell>
          <cell r="I488">
            <v>8.0858872848768826</v>
          </cell>
          <cell r="J488">
            <v>8.5362322889355262</v>
          </cell>
          <cell r="K488">
            <v>8.8866345544840009</v>
          </cell>
          <cell r="L488">
            <v>9.1942232411051723</v>
          </cell>
          <cell r="M488">
            <v>9.4405389360751872</v>
          </cell>
          <cell r="N488">
            <v>7.6655978218679426</v>
          </cell>
          <cell r="O488">
            <v>8.5395146007008762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D489">
            <v>9.0019045169082137</v>
          </cell>
          <cell r="E489">
            <v>10.609941882716086</v>
          </cell>
          <cell r="F489">
            <v>9.8540383399068041</v>
          </cell>
          <cell r="G489">
            <v>11.554855046871047</v>
          </cell>
          <cell r="H489">
            <v>12.552501959274007</v>
          </cell>
          <cell r="I489">
            <v>13.551766399235003</v>
          </cell>
          <cell r="J489">
            <v>14.266683491257128</v>
          </cell>
          <cell r="K489">
            <v>14.81105759080666</v>
          </cell>
          <cell r="L489">
            <v>15.323705401841936</v>
          </cell>
          <cell r="M489">
            <v>15.734231560125322</v>
          </cell>
          <cell r="N489">
            <v>12.775996369779914</v>
          </cell>
          <cell r="O489">
            <v>14.232524334501463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D490">
            <v>5.3111236649758471</v>
          </cell>
          <cell r="E490">
            <v>6.2669390053909675</v>
          </cell>
          <cell r="F490">
            <v>5.8303060177781925</v>
          </cell>
          <cell r="G490">
            <v>6.8558806611434893</v>
          </cell>
          <cell r="H490">
            <v>7.4687386657680426</v>
          </cell>
          <cell r="I490">
            <v>8.0858872848768826</v>
          </cell>
          <cell r="J490">
            <v>8.5362322889355262</v>
          </cell>
          <cell r="K490">
            <v>8.8866345544840009</v>
          </cell>
          <cell r="L490">
            <v>9.1942232411051723</v>
          </cell>
          <cell r="M490">
            <v>9.4405389360751872</v>
          </cell>
          <cell r="N490">
            <v>7.6655978218679426</v>
          </cell>
          <cell r="O490">
            <v>8.5395146007008762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E491">
            <v>5.4200456552497597E-2</v>
          </cell>
          <cell r="F491">
            <v>1.53116882722927E-4</v>
          </cell>
          <cell r="G491">
            <v>3.7400037229013201E-2</v>
          </cell>
          <cell r="H491">
            <v>0.27690108033848598</v>
          </cell>
          <cell r="I491">
            <v>0.146294269728209</v>
          </cell>
          <cell r="J491">
            <v>5.6775565002786403E-2</v>
          </cell>
          <cell r="K491">
            <v>0.34034397649773801</v>
          </cell>
          <cell r="L491">
            <v>0.16976515436214101</v>
          </cell>
          <cell r="M491">
            <v>8.1162443044100502E-2</v>
          </cell>
          <cell r="N491">
            <v>0.21293242550119701</v>
          </cell>
          <cell r="O491">
            <v>0.44005563763155198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D492">
            <v>0.28883369534761499</v>
          </cell>
          <cell r="E492">
            <v>0.34302879253348662</v>
          </cell>
          <cell r="F492">
            <v>0.34314887507296599</v>
          </cell>
          <cell r="G492">
            <v>0.38048898548541232</v>
          </cell>
          <cell r="H492">
            <v>0.41701779846756343</v>
          </cell>
          <cell r="I492">
            <v>0.45343360458553378</v>
          </cell>
          <cell r="J492">
            <v>0.47984732636149569</v>
          </cell>
          <cell r="K492">
            <v>0.54330779713663235</v>
          </cell>
          <cell r="L492">
            <v>0.58172237297359819</v>
          </cell>
          <cell r="M492">
            <v>0.59098902149909183</v>
          </cell>
          <cell r="N492">
            <v>0.47013642456094462</v>
          </cell>
          <cell r="O492">
            <v>0.73010392427780979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D493">
            <v>1.3798409239430794E-3</v>
          </cell>
          <cell r="E493">
            <v>5.3790399348519001E-4</v>
          </cell>
          <cell r="F493">
            <v>9.3697890029818115E-4</v>
          </cell>
          <cell r="G493">
            <v>5.391277129355377E-3</v>
          </cell>
          <cell r="H493">
            <v>2.4909138902428749</v>
          </cell>
          <cell r="I493">
            <v>2.946031869398205</v>
          </cell>
          <cell r="J493">
            <v>3.733018231615834</v>
          </cell>
          <cell r="K493">
            <v>3.9436615188081294</v>
          </cell>
          <cell r="L493">
            <v>3.960735408388659</v>
          </cell>
          <cell r="M493">
            <v>3.8336768358047228</v>
          </cell>
          <cell r="N493">
            <v>3.9642463294802806</v>
          </cell>
          <cell r="O493">
            <v>3.8467000487391645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D494">
            <v>0.1725207456817241</v>
          </cell>
          <cell r="E494">
            <v>0.5191145346523327</v>
          </cell>
          <cell r="F494">
            <v>1.158500912856864</v>
          </cell>
          <cell r="G494">
            <v>1.8595711705798279</v>
          </cell>
          <cell r="H494">
            <v>1.4720332926494118E-2</v>
          </cell>
          <cell r="I494">
            <v>1.1364403870011799E-2</v>
          </cell>
          <cell r="J494">
            <v>1.9056714634275614E-2</v>
          </cell>
          <cell r="K494">
            <v>2.9132966981026291E-2</v>
          </cell>
          <cell r="L494">
            <v>2.8189208504930924E-2</v>
          </cell>
          <cell r="M494">
            <v>3.6769271280572072E-2</v>
          </cell>
          <cell r="N494">
            <v>3.970766712182891E-2</v>
          </cell>
          <cell r="O494">
            <v>0.10515571912681301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D495">
            <v>0.17390058660566707</v>
          </cell>
          <cell r="E495">
            <v>0.51965243864581778</v>
          </cell>
          <cell r="F495">
            <v>1.1594347659437496</v>
          </cell>
          <cell r="G495">
            <v>1.8649583719953602</v>
          </cell>
          <cell r="H495">
            <v>2.5056176655600266</v>
          </cell>
          <cell r="I495">
            <v>2.9573731209404528</v>
          </cell>
          <cell r="J495">
            <v>3.7520523294744925</v>
          </cell>
          <cell r="K495">
            <v>3.9727607460091123</v>
          </cell>
          <cell r="L495">
            <v>3.9889016323908475</v>
          </cell>
          <cell r="M495">
            <v>3.8704118362714297</v>
          </cell>
          <cell r="N495">
            <v>4.003931009059694</v>
          </cell>
          <cell r="O495">
            <v>3.951803036585757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D496">
            <v>2.1511154040267932E-5</v>
          </cell>
          <cell r="E496">
            <v>1.9076983699217388E-5</v>
          </cell>
          <cell r="F496">
            <v>8.0187561198995172E-2</v>
          </cell>
          <cell r="G496">
            <v>8.0040263008968257E-2</v>
          </cell>
          <cell r="H496">
            <v>9.817724880209007E-2</v>
          </cell>
          <cell r="I496">
            <v>0.10262477113759581</v>
          </cell>
          <cell r="J496">
            <v>9.6219499226439645E-2</v>
          </cell>
          <cell r="K496">
            <v>0.1010455346962206</v>
          </cell>
          <cell r="L496">
            <v>0.10188682316462704</v>
          </cell>
          <cell r="M496">
            <v>7.6651435362767598E-2</v>
          </cell>
          <cell r="N496">
            <v>9.9613200002664215E-2</v>
          </cell>
          <cell r="O496">
            <v>5.2936591831450941E-2</v>
          </cell>
        </row>
        <row r="497">
          <cell r="A497" t="str">
            <v>RHEM-SHSTG-SOL</v>
          </cell>
          <cell r="B497" t="str">
            <v>VAR_fin</v>
          </cell>
          <cell r="C497" t="str">
            <v>RHEM-SHASOL</v>
          </cell>
          <cell r="D497">
            <v>5.0978206403189452E-6</v>
          </cell>
          <cell r="E497">
            <v>6.4422246852411058E-6</v>
          </cell>
          <cell r="F497">
            <v>8.0181275402124552E-2</v>
          </cell>
          <cell r="G497">
            <v>8.0031514711357082E-2</v>
          </cell>
          <cell r="H497">
            <v>9.8180733284425226E-2</v>
          </cell>
          <cell r="I497">
            <v>0.10263025112226201</v>
          </cell>
          <cell r="J497">
            <v>9.6220636294510775E-2</v>
          </cell>
          <cell r="K497">
            <v>0.10104790328674988</v>
          </cell>
          <cell r="L497">
            <v>0.1018936962467753</v>
          </cell>
          <cell r="M497">
            <v>7.6660423213660317E-2</v>
          </cell>
          <cell r="N497">
            <v>9.9621071214024456E-2</v>
          </cell>
          <cell r="O497">
            <v>5.2934888307389821E-2</v>
          </cell>
        </row>
        <row r="498">
          <cell r="A498" t="str">
            <v>RHEM-SHSTG-SOL</v>
          </cell>
          <cell r="B498" t="str">
            <v>VAR_ncap</v>
          </cell>
          <cell r="C498" t="str">
            <v>-</v>
          </cell>
          <cell r="D498">
            <v>9.5520527271815696E-4</v>
          </cell>
          <cell r="E498">
            <v>1.5026413716559699E-2</v>
          </cell>
          <cell r="F498">
            <v>4.2595412687108104E-6</v>
          </cell>
          <cell r="G498">
            <v>4.30617843747155E-6</v>
          </cell>
          <cell r="H498">
            <v>8.1514329242981399E-3</v>
          </cell>
          <cell r="I498">
            <v>7.8839694315134493E-3</v>
          </cell>
          <cell r="J498">
            <v>1.8436922013380699E-6</v>
          </cell>
          <cell r="K498">
            <v>8.3057638843764704E-3</v>
          </cell>
          <cell r="L498">
            <v>6.5792434932004798E-3</v>
          </cell>
          <cell r="M498">
            <v>4.1659355220325198E-7</v>
          </cell>
          <cell r="N498">
            <v>1.02114812657277E-2</v>
          </cell>
          <cell r="O498">
            <v>5.5631424201749101E-6</v>
          </cell>
        </row>
        <row r="499">
          <cell r="A499" t="str">
            <v>RHEM-SHSTG-SOL</v>
          </cell>
          <cell r="B499" t="str">
            <v>VAR_cap</v>
          </cell>
          <cell r="C499" t="str">
            <v>-</v>
          </cell>
          <cell r="D499">
            <v>9.5520527271815696E-4</v>
          </cell>
          <cell r="E499">
            <v>1.5981618989277802E-2</v>
          </cell>
          <cell r="F499">
            <v>1.5985878530546501E-2</v>
          </cell>
          <cell r="G499">
            <v>1.5990184708984001E-2</v>
          </cell>
          <cell r="H499">
            <v>1.6106406227075799E-2</v>
          </cell>
          <cell r="I499">
            <v>1.60397837879485E-2</v>
          </cell>
          <cell r="J499">
            <v>1.6037246048012901E-2</v>
          </cell>
          <cell r="K499">
            <v>1.6191577008091301E-2</v>
          </cell>
          <cell r="L499">
            <v>1.60980108422022E-2</v>
          </cell>
          <cell r="M499">
            <v>1.48854239711292E-2</v>
          </cell>
          <cell r="N499">
            <v>1.6176563966380699E-2</v>
          </cell>
          <cell r="O499">
            <v>1.0217461001700101E-2</v>
          </cell>
        </row>
        <row r="500">
          <cell r="A500" t="str">
            <v>ITOT-SWHCONBR10</v>
          </cell>
          <cell r="B500" t="str">
            <v>VAR_fout</v>
          </cell>
          <cell r="C500" t="str">
            <v>ITOT-ELS</v>
          </cell>
          <cell r="J500">
            <v>6.4061678144544028E-5</v>
          </cell>
          <cell r="K500">
            <v>1.2138084911798577E-4</v>
          </cell>
          <cell r="L500">
            <v>1.1054171612596853E-4</v>
          </cell>
          <cell r="M500">
            <v>1.6220659882648495E-4</v>
          </cell>
          <cell r="N500">
            <v>1.3521178818350177E-4</v>
          </cell>
          <cell r="O500">
            <v>2.7934036775628023E-4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ITOT-SWHC</v>
          </cell>
          <cell r="J501">
            <v>3.9449848855225954E-4</v>
          </cell>
          <cell r="K501">
            <v>7.4747591544810951E-4</v>
          </cell>
          <cell r="L501">
            <v>6.8072740516213811E-4</v>
          </cell>
          <cell r="M501">
            <v>9.9888513575726277E-4</v>
          </cell>
          <cell r="N501">
            <v>8.3264827924871721E-4</v>
          </cell>
          <cell r="O501">
            <v>1.7202070889063999E-3</v>
          </cell>
        </row>
        <row r="502">
          <cell r="A502" t="str">
            <v>ITOT-SWHCONBR10</v>
          </cell>
          <cell r="B502" t="str">
            <v>VAR_fin</v>
          </cell>
          <cell r="C502" t="str">
            <v>CON</v>
          </cell>
          <cell r="J502">
            <v>4.5856016669680333E-4</v>
          </cell>
          <cell r="K502">
            <v>8.6885676456609489E-4</v>
          </cell>
          <cell r="L502">
            <v>7.9126912128810688E-4</v>
          </cell>
          <cell r="M502">
            <v>1.1610917345837484E-3</v>
          </cell>
          <cell r="N502">
            <v>9.6786006743221917E-4</v>
          </cell>
          <cell r="O502">
            <v>1.9995474566626794E-3</v>
          </cell>
        </row>
        <row r="503">
          <cell r="A503" t="str">
            <v>ITOT-SWHCONBR10</v>
          </cell>
          <cell r="B503" t="str">
            <v>VAR_ncap</v>
          </cell>
          <cell r="C503" t="str">
            <v>-</v>
          </cell>
          <cell r="J503">
            <v>2.25533710301224E-5</v>
          </cell>
          <cell r="K503">
            <v>2.0218871313244999E-5</v>
          </cell>
          <cell r="L503">
            <v>6.5516624603504E-7</v>
          </cell>
          <cell r="M503">
            <v>3.8036110546064002E-5</v>
          </cell>
          <cell r="N503">
            <v>9.3169478306973806E-6</v>
          </cell>
          <cell r="O503">
            <v>5.75089987892157E-5</v>
          </cell>
        </row>
        <row r="504">
          <cell r="A504" t="str">
            <v>ITOT-SWHCONBR10</v>
          </cell>
          <cell r="B504" t="str">
            <v>VAR_cap</v>
          </cell>
          <cell r="C504" t="str">
            <v>-</v>
          </cell>
          <cell r="J504">
            <v>2.25533710301224E-5</v>
          </cell>
          <cell r="K504">
            <v>4.2772242343367301E-5</v>
          </cell>
          <cell r="L504">
            <v>4.0439190030446603E-5</v>
          </cell>
          <cell r="M504">
            <v>5.8910148105343999E-5</v>
          </cell>
          <cell r="N504">
            <v>5.1381733326521897E-5</v>
          </cell>
          <cell r="O504">
            <v>1.04862057165977E-4</v>
          </cell>
        </row>
        <row r="505">
          <cell r="A505" t="str">
            <v>SCOM-SHSTG</v>
          </cell>
          <cell r="B505" t="str">
            <v>VAR_fout</v>
          </cell>
          <cell r="C505" t="str">
            <v>AUX_SCOM-SHSTG_OUT</v>
          </cell>
          <cell r="D505">
            <v>2.8363377173384663E-5</v>
          </cell>
          <cell r="E505">
            <v>5.3049769779025646E-4</v>
          </cell>
          <cell r="F505">
            <v>2.9000430453684976E-2</v>
          </cell>
          <cell r="G505">
            <v>2.00059188490142E-2</v>
          </cell>
          <cell r="H505">
            <v>0.98660402979936379</v>
          </cell>
          <cell r="I505">
            <v>1.0908411642615732</v>
          </cell>
          <cell r="J505">
            <v>0.80566983284593408</v>
          </cell>
          <cell r="K505">
            <v>1.4925073804723672</v>
          </cell>
          <cell r="L505">
            <v>1.299282077921087</v>
          </cell>
          <cell r="M505">
            <v>1.5488009476233588</v>
          </cell>
          <cell r="N505">
            <v>1.515226703826247</v>
          </cell>
          <cell r="O505">
            <v>2.0279213796293081</v>
          </cell>
        </row>
        <row r="506">
          <cell r="A506" t="str">
            <v>SCOM-SHSTG</v>
          </cell>
          <cell r="B506" t="str">
            <v>VAR_fout</v>
          </cell>
          <cell r="C506" t="str">
            <v>SCOM-SHD</v>
          </cell>
          <cell r="D506">
            <v>2.8363377173384704E-5</v>
          </cell>
          <cell r="E506">
            <v>5.3093131021246043E-4</v>
          </cell>
          <cell r="F506">
            <v>2.9037468040471272E-2</v>
          </cell>
          <cell r="G506">
            <v>2.0005918849014166E-2</v>
          </cell>
          <cell r="H506">
            <v>0.98770147588367829</v>
          </cell>
          <cell r="I506">
            <v>1.0908411642615721</v>
          </cell>
          <cell r="J506">
            <v>0.8064573888897717</v>
          </cell>
          <cell r="K506">
            <v>1.4925073804723672</v>
          </cell>
          <cell r="L506">
            <v>1.299282077921087</v>
          </cell>
          <cell r="M506">
            <v>1.5488009476233575</v>
          </cell>
          <cell r="N506">
            <v>1.5152267038262466</v>
          </cell>
          <cell r="O506">
            <v>2.0279213796293081</v>
          </cell>
        </row>
        <row r="507">
          <cell r="A507" t="str">
            <v>SCOM-SHSTG</v>
          </cell>
          <cell r="B507" t="str">
            <v>VAR_fin</v>
          </cell>
          <cell r="C507" t="str">
            <v>AUX_SCOM-SHSTG_IN</v>
          </cell>
          <cell r="D507">
            <v>3.366220179569754E-5</v>
          </cell>
          <cell r="E507">
            <v>6.4954600444555284E-4</v>
          </cell>
          <cell r="F507">
            <v>3.4570128048865223E-2</v>
          </cell>
          <cell r="G507">
            <v>2.2999503069357937E-2</v>
          </cell>
          <cell r="H507">
            <v>1.0978613288770682</v>
          </cell>
          <cell r="I507">
            <v>1.1733655737343465</v>
          </cell>
          <cell r="J507">
            <v>0.84046851559710012</v>
          </cell>
          <cell r="K507">
            <v>1.5079783200079302</v>
          </cell>
          <cell r="L507">
            <v>1.3131740199191329</v>
          </cell>
          <cell r="M507">
            <v>1.5651525490310174</v>
          </cell>
          <cell r="N507">
            <v>1.5313351635770329</v>
          </cell>
          <cell r="O507">
            <v>2.0492625135753402</v>
          </cell>
        </row>
        <row r="508">
          <cell r="A508" t="str">
            <v>SCOM-SHSTG</v>
          </cell>
          <cell r="B508" t="str">
            <v>VAR_fin</v>
          </cell>
          <cell r="C508" t="str">
            <v>SCOM-SHD</v>
          </cell>
          <cell r="D508">
            <v>3.366220179569754E-5</v>
          </cell>
          <cell r="E508">
            <v>6.4954600444555284E-4</v>
          </cell>
          <cell r="F508">
            <v>3.4570128048865223E-2</v>
          </cell>
          <cell r="G508">
            <v>2.2999503069357937E-2</v>
          </cell>
          <cell r="H508">
            <v>1.0978613288770682</v>
          </cell>
          <cell r="I508">
            <v>1.1733655737343465</v>
          </cell>
          <cell r="J508">
            <v>0.84046851559710012</v>
          </cell>
          <cell r="K508">
            <v>1.5079783200079302</v>
          </cell>
          <cell r="L508">
            <v>1.3131740199191329</v>
          </cell>
          <cell r="M508">
            <v>1.5651525490310174</v>
          </cell>
          <cell r="N508">
            <v>1.5313351635770329</v>
          </cell>
          <cell r="O508">
            <v>2.0492625135753402</v>
          </cell>
        </row>
        <row r="509">
          <cell r="A509" t="str">
            <v>SCOM-SHSTG</v>
          </cell>
          <cell r="B509" t="str">
            <v>VAR_ncap</v>
          </cell>
          <cell r="C509" t="str">
            <v>-</v>
          </cell>
          <cell r="D509">
            <v>2.3728835080473998E-3</v>
          </cell>
          <cell r="E509">
            <v>2.89576979282456E-5</v>
          </cell>
          <cell r="F509">
            <v>4.3152706364806101E-4</v>
          </cell>
          <cell r="G509">
            <v>1.7600274084202899E-5</v>
          </cell>
          <cell r="H509">
            <v>0.27714679856576002</v>
          </cell>
          <cell r="I509">
            <v>4.81757082606176E-4</v>
          </cell>
          <cell r="J509">
            <v>4.5329873247878101E-5</v>
          </cell>
          <cell r="K509">
            <v>1.14932571615774E-3</v>
          </cell>
          <cell r="L509">
            <v>0.46201433684133902</v>
          </cell>
          <cell r="M509">
            <v>5.7889830629084997E-3</v>
          </cell>
          <cell r="N509">
            <v>7.9789614703212705E-2</v>
          </cell>
          <cell r="O509">
            <v>1.7031822057369701E-2</v>
          </cell>
        </row>
        <row r="510">
          <cell r="A510" t="str">
            <v>SCOM-SHSTG</v>
          </cell>
          <cell r="B510" t="str">
            <v>VAR_cap</v>
          </cell>
          <cell r="C510" t="str">
            <v>-</v>
          </cell>
          <cell r="D510">
            <v>2.3728835080473998E-3</v>
          </cell>
          <cell r="E510">
            <v>2.3969315338830959E-3</v>
          </cell>
          <cell r="F510">
            <v>2.8231853392996819E-3</v>
          </cell>
          <cell r="G510">
            <v>2.833105801539228E-3</v>
          </cell>
          <cell r="H510">
            <v>0.27996377836147174</v>
          </cell>
          <cell r="I510">
            <v>0.27904129850781673</v>
          </cell>
          <cell r="J510">
            <v>0.27756634809639708</v>
          </cell>
          <cell r="K510">
            <v>0.27861296902075244</v>
          </cell>
          <cell r="L510">
            <v>0.54758553089911288</v>
          </cell>
          <cell r="M510">
            <v>0.46875342393717595</v>
          </cell>
          <cell r="N510">
            <v>0.54852925883887038</v>
          </cell>
          <cell r="O510">
            <v>0.56433393920576125</v>
          </cell>
        </row>
        <row r="511">
          <cell r="A511" t="str">
            <v>D-ITOT_KEV_HFC_ELC_CHP</v>
          </cell>
          <cell r="B511" t="str">
            <v>VAR_fout</v>
          </cell>
          <cell r="C511" t="str">
            <v>ITOT_ELC</v>
          </cell>
          <cell r="G511">
            <v>4.3538951864591337E-3</v>
          </cell>
          <cell r="H511">
            <v>1.35068609986988E-2</v>
          </cell>
          <cell r="I511">
            <v>2.4930308926491149E-2</v>
          </cell>
          <cell r="J511">
            <v>2.3821487063322683E-2</v>
          </cell>
          <cell r="K511">
            <v>6.9096458050777992E-2</v>
          </cell>
          <cell r="L511">
            <v>6.5787773766366645E-2</v>
          </cell>
          <cell r="M511">
            <v>0.17577615393498616</v>
          </cell>
          <cell r="N511">
            <v>0.17052561434734961</v>
          </cell>
          <cell r="O511">
            <v>0.20415739081374087</v>
          </cell>
        </row>
        <row r="512">
          <cell r="A512" t="str">
            <v>D-ITOT_KEV_HFC_ELC_CHP</v>
          </cell>
          <cell r="B512" t="str">
            <v>VAR_fout</v>
          </cell>
          <cell r="C512" t="str">
            <v>ELC5</v>
          </cell>
          <cell r="G512">
            <v>1.8356505767934837E-3</v>
          </cell>
          <cell r="H512">
            <v>5.4459850047171429E-3</v>
          </cell>
          <cell r="I512">
            <v>4.9395810473612549E-3</v>
          </cell>
          <cell r="J512">
            <v>6.2881318226615628E-3</v>
          </cell>
          <cell r="K512">
            <v>1.1347145444619681E-2</v>
          </cell>
          <cell r="L512">
            <v>8.5553010538639632E-3</v>
          </cell>
          <cell r="M512">
            <v>1.7691329898243614E-2</v>
          </cell>
          <cell r="N512">
            <v>1.4994817392297893E-2</v>
          </cell>
          <cell r="O512">
            <v>3.2617795946201518E-2</v>
          </cell>
        </row>
        <row r="513">
          <cell r="A513" t="str">
            <v>D-ITOT_KEV_HFC_ELC_CHP</v>
          </cell>
          <cell r="B513" t="str">
            <v>VAR_fin</v>
          </cell>
          <cell r="C513" t="str">
            <v>ITOT_KEV_HFC_ELC_CHP</v>
          </cell>
          <cell r="G513">
            <v>6.1839103465391228E-3</v>
          </cell>
          <cell r="H513">
            <v>1.893748257774315E-2</v>
          </cell>
          <cell r="I513">
            <v>2.9840416024162764E-2</v>
          </cell>
          <cell r="J513">
            <v>3.0081024327824148E-2</v>
          </cell>
          <cell r="K513">
            <v>8.0412084382889354E-2</v>
          </cell>
          <cell r="L513">
            <v>7.4311642877181616E-2</v>
          </cell>
          <cell r="M513">
            <v>0.19343355919334757</v>
          </cell>
          <cell r="N513">
            <v>0.18548392980604381</v>
          </cell>
          <cell r="O513">
            <v>0.23671130505692706</v>
          </cell>
        </row>
        <row r="514">
          <cell r="A514" t="str">
            <v>D-RNGA</v>
          </cell>
          <cell r="B514" t="str">
            <v>VAR_fout</v>
          </cell>
          <cell r="C514" t="str">
            <v>CO2</v>
          </cell>
          <cell r="D514">
            <v>2656.72071707654</v>
          </cell>
          <cell r="E514">
            <v>2731.6255696336102</v>
          </cell>
          <cell r="F514">
            <v>2931.23816239488</v>
          </cell>
          <cell r="G514">
            <v>3108.01984907514</v>
          </cell>
          <cell r="H514">
            <v>3246.74334618577</v>
          </cell>
          <cell r="I514">
            <v>3208.41658514644</v>
          </cell>
          <cell r="J514">
            <v>3144.48964163963</v>
          </cell>
          <cell r="K514">
            <v>3169.8982980646401</v>
          </cell>
          <cell r="L514">
            <v>3028.3771655318101</v>
          </cell>
          <cell r="M514">
            <v>2873.4272020414501</v>
          </cell>
          <cell r="N514">
            <v>2937.7926270512799</v>
          </cell>
          <cell r="O514">
            <v>2505.8807168098001</v>
          </cell>
        </row>
        <row r="515">
          <cell r="A515" t="str">
            <v>D-RNGA</v>
          </cell>
          <cell r="B515" t="str">
            <v>VAR_fout</v>
          </cell>
          <cell r="C515" t="str">
            <v>RNGA</v>
          </cell>
          <cell r="D515">
            <v>47.262597212836191</v>
          </cell>
          <cell r="E515">
            <v>48.282995609775746</v>
          </cell>
          <cell r="F515">
            <v>51.810957317993982</v>
          </cell>
          <cell r="G515">
            <v>54.935371521663818</v>
          </cell>
          <cell r="H515">
            <v>57.387156904023719</v>
          </cell>
          <cell r="I515">
            <v>56.709763126457389</v>
          </cell>
          <cell r="J515">
            <v>55.579923391083334</v>
          </cell>
          <cell r="K515">
            <v>56.028927689453916</v>
          </cell>
          <cell r="L515">
            <v>53.527704963583716</v>
          </cell>
          <cell r="M515">
            <v>50.788875589028784</v>
          </cell>
          <cell r="N515">
            <v>51.926431521555052</v>
          </cell>
          <cell r="O515">
            <v>44.293106618019245</v>
          </cell>
        </row>
        <row r="516">
          <cell r="A516" t="str">
            <v>D-RNGA</v>
          </cell>
          <cell r="B516" t="str">
            <v>VAR_fout</v>
          </cell>
          <cell r="C516" t="str">
            <v>RSH2</v>
          </cell>
          <cell r="G516">
            <v>4.2045040360070085E-3</v>
          </cell>
          <cell r="H516">
            <v>1.0123254563847977E-2</v>
          </cell>
          <cell r="I516">
            <v>1.189135103570175E-2</v>
          </cell>
          <cell r="J516">
            <v>1.3448176486573997E-2</v>
          </cell>
          <cell r="K516">
            <v>3.5979987627832402E-2</v>
          </cell>
          <cell r="L516">
            <v>3.2344858355330346E-2</v>
          </cell>
          <cell r="M516">
            <v>0.11225502426767353</v>
          </cell>
          <cell r="N516">
            <v>0.13135566073762273</v>
          </cell>
          <cell r="O516">
            <v>0.14727018201044931</v>
          </cell>
        </row>
        <row r="517">
          <cell r="A517" t="str">
            <v>D-RNGA</v>
          </cell>
          <cell r="B517" t="str">
            <v>VAR_fin</v>
          </cell>
          <cell r="C517" t="str">
            <v>NGA</v>
          </cell>
          <cell r="D517">
            <v>47.104977253130158</v>
          </cell>
          <cell r="E517">
            <v>48.433077475773281</v>
          </cell>
          <cell r="F517">
            <v>51.97230784388087</v>
          </cell>
          <cell r="G517">
            <v>55.106734912679805</v>
          </cell>
          <cell r="H517">
            <v>57.566371386272593</v>
          </cell>
          <cell r="I517">
            <v>56.886818885575245</v>
          </cell>
          <cell r="J517">
            <v>55.753362440418897</v>
          </cell>
          <cell r="K517">
            <v>56.203870533061028</v>
          </cell>
          <cell r="L517">
            <v>53.69463059453561</v>
          </cell>
          <cell r="M517">
            <v>50.947290816337791</v>
          </cell>
          <cell r="N517">
            <v>52.08852175622836</v>
          </cell>
          <cell r="O517">
            <v>44.430509163294225</v>
          </cell>
        </row>
        <row r="518">
          <cell r="A518" t="str">
            <v>D-RNGA</v>
          </cell>
          <cell r="B518" t="str">
            <v>VAR_fin</v>
          </cell>
          <cell r="C518" t="str">
            <v>BNGA</v>
          </cell>
          <cell r="D518">
            <v>0.30860597854484184</v>
          </cell>
          <cell r="E518">
            <v>4.1639375477643759E-3</v>
          </cell>
          <cell r="F518">
            <v>4.1657732374553646E-3</v>
          </cell>
          <cell r="G518">
            <v>4.1701008222277021E-3</v>
          </cell>
          <cell r="H518">
            <v>4.1730375720672713E-3</v>
          </cell>
          <cell r="I518">
            <v>4.1799375711066948E-3</v>
          </cell>
          <cell r="J518">
            <v>4.184632553009029E-3</v>
          </cell>
          <cell r="K518">
            <v>4.2027065814979492E-3</v>
          </cell>
          <cell r="L518">
            <v>4.2023614541583177E-3</v>
          </cell>
          <cell r="M518">
            <v>4.2360095844114019E-3</v>
          </cell>
          <cell r="N518">
            <v>4.2565045508681171E-3</v>
          </cell>
          <cell r="O518">
            <v>4.6149100299541822E-3</v>
          </cell>
        </row>
        <row r="519">
          <cell r="A519" t="str">
            <v>D-RNGA</v>
          </cell>
          <cell r="B519" t="str">
            <v>VAR_fin</v>
          </cell>
          <cell r="C519" t="str">
            <v>H2</v>
          </cell>
          <cell r="G519">
            <v>4.2020309698623205E-3</v>
          </cell>
          <cell r="H519">
            <v>1.0120114632391913E-2</v>
          </cell>
          <cell r="I519">
            <v>1.1886407478180891E-2</v>
          </cell>
          <cell r="J519">
            <v>1.3443232929052607E-2</v>
          </cell>
          <cell r="K519">
            <v>3.5975044070312941E-2</v>
          </cell>
          <cell r="L519">
            <v>3.2339914797809302E-2</v>
          </cell>
          <cell r="M519">
            <v>0.112252058133162</v>
          </cell>
          <cell r="N519">
            <v>0.13135467202612297</v>
          </cell>
          <cell r="O519">
            <v>0.14726029489540876</v>
          </cell>
        </row>
        <row r="520">
          <cell r="A520" t="str">
            <v>D-RNGA</v>
          </cell>
          <cell r="B520" t="str">
            <v>VAR_ncap</v>
          </cell>
          <cell r="C520" t="str">
            <v>-</v>
          </cell>
          <cell r="D520">
            <v>4.3376451972409802E-6</v>
          </cell>
          <cell r="E520">
            <v>1.2520409142164999E-6</v>
          </cell>
          <cell r="F520">
            <v>7.7732674451755892E-6</v>
          </cell>
          <cell r="G520">
            <v>0.115328757210741</v>
          </cell>
          <cell r="H520">
            <v>0.145431644628952</v>
          </cell>
          <cell r="I520">
            <v>2.3276852232381801E-5</v>
          </cell>
          <cell r="J520">
            <v>7.0067907480465998E-6</v>
          </cell>
          <cell r="K520">
            <v>1.98330629767966</v>
          </cell>
          <cell r="L520">
            <v>0.877854380427599</v>
          </cell>
          <cell r="M520">
            <v>8.6853352085812301E-6</v>
          </cell>
          <cell r="N520">
            <v>1.10727386746904E-5</v>
          </cell>
          <cell r="O520">
            <v>2.5390926350469202E-5</v>
          </cell>
        </row>
        <row r="521">
          <cell r="A521" t="str">
            <v>D-RNGA</v>
          </cell>
          <cell r="B521" t="str">
            <v>VAR_cap</v>
          </cell>
          <cell r="C521" t="str">
            <v>-</v>
          </cell>
          <cell r="D521">
            <v>3.0972443450411173</v>
          </cell>
          <cell r="E521">
            <v>3.0972455970820314</v>
          </cell>
          <cell r="F521">
            <v>3.0972533703494767</v>
          </cell>
          <cell r="G521">
            <v>3.2125821275602169</v>
          </cell>
          <cell r="H521">
            <v>3.3580137721891692</v>
          </cell>
          <cell r="I521">
            <v>3.3580370490414011</v>
          </cell>
          <cell r="J521">
            <v>3.3580440558321492</v>
          </cell>
          <cell r="K521">
            <v>3.30211897630336</v>
          </cell>
          <cell r="L521">
            <v>3.1219647265434798</v>
          </cell>
          <cell r="M521">
            <v>3.1219695885691001</v>
          </cell>
          <cell r="N521">
            <v>3.0854117035536999</v>
          </cell>
          <cell r="O521">
            <v>3.0066677553794201</v>
          </cell>
        </row>
        <row r="522">
          <cell r="A522" t="str">
            <v>RHNS-SHLTHCHPNGA</v>
          </cell>
          <cell r="B522" t="str">
            <v>VAR_fout</v>
          </cell>
          <cell r="C522" t="str">
            <v>RHNS-SHLTHC-NGA</v>
          </cell>
          <cell r="E522">
            <v>8.7779691324137252E-4</v>
          </cell>
          <cell r="F522">
            <v>9.3858472534763832E-3</v>
          </cell>
          <cell r="G522">
            <v>9.5595682240045918E-3</v>
          </cell>
          <cell r="H522">
            <v>2.7287882195935094E-2</v>
          </cell>
          <cell r="I522">
            <v>2.6729209553075593E-2</v>
          </cell>
          <cell r="J522">
            <v>5.9100644865099423E-2</v>
          </cell>
          <cell r="K522">
            <v>6.547243679622497E-2</v>
          </cell>
          <cell r="L522">
            <v>6.0785040855113839E-2</v>
          </cell>
          <cell r="M522">
            <v>9.3065970977891738E-2</v>
          </cell>
          <cell r="N522">
            <v>5.3146823702266657E-2</v>
          </cell>
          <cell r="O522">
            <v>4.0559022345854026E-2</v>
          </cell>
        </row>
        <row r="523">
          <cell r="A523" t="str">
            <v>RHNS-SHLTHCHPNGA</v>
          </cell>
          <cell r="B523" t="str">
            <v>VAR_fin</v>
          </cell>
          <cell r="C523" t="str">
            <v>RHNSLTHCHPC</v>
          </cell>
          <cell r="E523">
            <v>8.7779691324137252E-4</v>
          </cell>
          <cell r="F523">
            <v>9.3858472534763832E-3</v>
          </cell>
          <cell r="G523">
            <v>9.5595682240045918E-3</v>
          </cell>
          <cell r="H523">
            <v>2.7287882195935094E-2</v>
          </cell>
          <cell r="I523">
            <v>2.6729209553075593E-2</v>
          </cell>
          <cell r="J523">
            <v>5.9100644865099423E-2</v>
          </cell>
          <cell r="K523">
            <v>6.547243679622497E-2</v>
          </cell>
          <cell r="L523">
            <v>6.0785040855113839E-2</v>
          </cell>
          <cell r="M523">
            <v>9.3065970977891738E-2</v>
          </cell>
          <cell r="N523">
            <v>5.3146823702266657E-2</v>
          </cell>
          <cell r="O523">
            <v>4.0559022345854026E-2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RHNS_LTH_CHPNGA_ON</v>
          </cell>
          <cell r="E524">
            <v>8.8666354872865864E-4</v>
          </cell>
          <cell r="F524">
            <v>9.48065379139028E-3</v>
          </cell>
          <cell r="G524">
            <v>9.6561295191965619E-3</v>
          </cell>
          <cell r="H524">
            <v>2.7563517369631422E-2</v>
          </cell>
          <cell r="I524">
            <v>2.6999201568763214E-2</v>
          </cell>
          <cell r="J524">
            <v>5.9697621075857965E-2</v>
          </cell>
          <cell r="K524">
            <v>6.6133774541641377E-2</v>
          </cell>
          <cell r="L524">
            <v>6.1399031166781616E-2</v>
          </cell>
          <cell r="M524">
            <v>9.4006031290799735E-2</v>
          </cell>
          <cell r="N524">
            <v>5.3683660305319847E-2</v>
          </cell>
          <cell r="O524">
            <v>4.0968709440256539E-2</v>
          </cell>
        </row>
        <row r="525">
          <cell r="A525" t="str">
            <v>RHNS-SHLTHCHPNGA</v>
          </cell>
          <cell r="B525" t="str">
            <v>VAR_ncap</v>
          </cell>
          <cell r="C525" t="str">
            <v>-</v>
          </cell>
          <cell r="E525">
            <v>1.06569374939636E-4</v>
          </cell>
          <cell r="F525">
            <v>1.0436404436475399E-3</v>
          </cell>
          <cell r="G525">
            <v>7.5750477902402301E-4</v>
          </cell>
          <cell r="H525">
            <v>2.3042766056711001E-3</v>
          </cell>
          <cell r="I525">
            <v>2.13895928792652E-3</v>
          </cell>
          <cell r="J525">
            <v>4.3705556946176402E-3</v>
          </cell>
          <cell r="K525">
            <v>4.9638828427859697E-3</v>
          </cell>
          <cell r="L525">
            <v>3.7129119150530101E-3</v>
          </cell>
          <cell r="M525">
            <v>6.4908432024459398E-3</v>
          </cell>
          <cell r="N525">
            <v>3.2276189321973998E-3</v>
          </cell>
          <cell r="O525">
            <v>3.0357065661151899E-3</v>
          </cell>
        </row>
        <row r="526">
          <cell r="A526" t="str">
            <v>RHNS-SHLTHCHPNGA</v>
          </cell>
          <cell r="B526" t="str">
            <v>VAR_cap</v>
          </cell>
          <cell r="C526" t="str">
            <v>-</v>
          </cell>
          <cell r="E526">
            <v>1.06569374939636E-4</v>
          </cell>
          <cell r="F526">
            <v>1.1047936096229409E-3</v>
          </cell>
          <cell r="G526">
            <v>1.1275546498775389E-3</v>
          </cell>
          <cell r="H526">
            <v>2.87694268311237E-3</v>
          </cell>
          <cell r="I526">
            <v>2.8112115757165999E-3</v>
          </cell>
          <cell r="J526">
            <v>5.6599756209479608E-3</v>
          </cell>
          <cell r="K526">
            <v>6.6914586103824295E-3</v>
          </cell>
          <cell r="L526">
            <v>5.8032510117365802E-3</v>
          </cell>
          <cell r="M526">
            <v>9.0254857264157693E-3</v>
          </cell>
          <cell r="N526">
            <v>5.3960784357015299E-3</v>
          </cell>
          <cell r="O526">
            <v>4.9709230775577592E-3</v>
          </cell>
        </row>
        <row r="527">
          <cell r="A527" t="str">
            <v>D-SCOM_LTH_CHPWOD</v>
          </cell>
          <cell r="B527" t="str">
            <v>VAR_fout</v>
          </cell>
          <cell r="C527" t="str">
            <v>SCOM_LTH_CHPWOD_ON</v>
          </cell>
          <cell r="G527">
            <v>1.6518068953982341E-2</v>
          </cell>
          <cell r="H527">
            <v>1.2640610105315673E-2</v>
          </cell>
          <cell r="I527">
            <v>1.0606831717969825E-2</v>
          </cell>
          <cell r="J527">
            <v>1.3641602115926526E-2</v>
          </cell>
          <cell r="K527">
            <v>2.368946958013806E-2</v>
          </cell>
          <cell r="L527">
            <v>2.077410003929836E-2</v>
          </cell>
          <cell r="M527">
            <v>2.9205513435290487E-2</v>
          </cell>
          <cell r="N527">
            <v>2.6245274128760428E-2</v>
          </cell>
          <cell r="O527">
            <v>5.4796524169994178E-2</v>
          </cell>
        </row>
        <row r="528">
          <cell r="A528" t="str">
            <v>D-SCOM_LTH_CHPWOD</v>
          </cell>
          <cell r="B528" t="str">
            <v>VAR_fout</v>
          </cell>
          <cell r="C528" t="str">
            <v>LTH</v>
          </cell>
          <cell r="G528">
            <v>1.0516842837893901E-5</v>
          </cell>
          <cell r="H528">
            <v>1.2188406167250841E-5</v>
          </cell>
          <cell r="I528">
            <v>1.3837863634188329E-5</v>
          </cell>
          <cell r="J528">
            <v>2.2533729480962187E-5</v>
          </cell>
          <cell r="K528">
            <v>4.6452128043830382E-5</v>
          </cell>
          <cell r="L528">
            <v>4.7449279281589966E-5</v>
          </cell>
          <cell r="M528">
            <v>7.6203438812293104E-5</v>
          </cell>
          <cell r="N528">
            <v>7.7715156814209496E-5</v>
          </cell>
          <cell r="O528">
            <v>1.8107255134540025E-4</v>
          </cell>
        </row>
        <row r="529">
          <cell r="A529" t="str">
            <v>D-SCOM_LTH_CHPWOD</v>
          </cell>
          <cell r="B529" t="str">
            <v>VAR_fin</v>
          </cell>
          <cell r="C529" t="str">
            <v>SCOM_LTH_CHPWOD</v>
          </cell>
          <cell r="G529">
            <v>1.6528866672320137E-2</v>
          </cell>
          <cell r="H529">
            <v>1.2653081771608255E-2</v>
          </cell>
          <cell r="I529">
            <v>1.0620922455532407E-2</v>
          </cell>
          <cell r="J529">
            <v>1.3664145778721696E-2</v>
          </cell>
          <cell r="K529">
            <v>2.3735921708181888E-2</v>
          </cell>
          <cell r="L529">
            <v>2.0821549318579956E-2</v>
          </cell>
          <cell r="M529">
            <v>2.9281716874102762E-2</v>
          </cell>
          <cell r="N529">
            <v>2.6322989285574624E-2</v>
          </cell>
          <cell r="O529">
            <v>5.4977596721339596E-2</v>
          </cell>
        </row>
        <row r="530">
          <cell r="A530" t="str">
            <v>D-SCOM_KEV_BIO_ELC_CHP</v>
          </cell>
          <cell r="B530" t="str">
            <v>VAR_fout</v>
          </cell>
          <cell r="C530" t="str">
            <v>ELC5</v>
          </cell>
          <cell r="D530">
            <v>0.95861507089581477</v>
          </cell>
          <cell r="E530">
            <v>1.1058436177045945</v>
          </cell>
          <cell r="F530">
            <v>1.1056656437101589</v>
          </cell>
          <cell r="G530">
            <v>1.1049287094976987</v>
          </cell>
          <cell r="H530">
            <v>0.55769087921556293</v>
          </cell>
          <cell r="I530">
            <v>0.56850016844198781</v>
          </cell>
          <cell r="J530">
            <v>0.567815143255611</v>
          </cell>
          <cell r="K530">
            <v>0.5543948983836342</v>
          </cell>
          <cell r="L530">
            <v>0.55465781622036314</v>
          </cell>
          <cell r="M530">
            <v>0.55545696744104256</v>
          </cell>
          <cell r="N530">
            <v>0.55484203894055284</v>
          </cell>
          <cell r="O530">
            <v>0.55633537222637142</v>
          </cell>
        </row>
        <row r="531">
          <cell r="A531" t="str">
            <v>D-SCOM_KEV_BIO_ELC_CHP</v>
          </cell>
          <cell r="B531" t="str">
            <v>VAR_fout</v>
          </cell>
          <cell r="C531" t="str">
            <v>SCOM_ELC</v>
          </cell>
          <cell r="D531">
            <v>7.5593331906117567E-4</v>
          </cell>
          <cell r="E531">
            <v>2.9518405418157875E-4</v>
          </cell>
          <cell r="F531">
            <v>4.750302597772353E-4</v>
          </cell>
          <cell r="G531">
            <v>1.2118664225429208E-3</v>
          </cell>
          <cell r="H531">
            <v>0.54845965192940171</v>
          </cell>
          <cell r="I531">
            <v>0.53766354742636702</v>
          </cell>
          <cell r="J531">
            <v>0.53835645033638568</v>
          </cell>
          <cell r="K531">
            <v>0.55179948774812981</v>
          </cell>
          <cell r="L531">
            <v>0.55155088750162329</v>
          </cell>
          <cell r="M531">
            <v>0.55080733306983298</v>
          </cell>
          <cell r="N531">
            <v>0.55147242359461457</v>
          </cell>
          <cell r="O531">
            <v>0.55198199817572458</v>
          </cell>
        </row>
        <row r="532">
          <cell r="A532" t="str">
            <v>D-SCOM_KEV_BIO_ELC_CHP</v>
          </cell>
          <cell r="B532" t="str">
            <v>VAR_fin</v>
          </cell>
          <cell r="C532" t="str">
            <v>SCOM_KEV_BIO_ELC_CHP</v>
          </cell>
          <cell r="D532">
            <v>0.9593710042148762</v>
          </cell>
          <cell r="E532">
            <v>1.1061388017587759</v>
          </cell>
          <cell r="F532">
            <v>1.106139784933776</v>
          </cell>
          <cell r="G532">
            <v>1.106138429189069</v>
          </cell>
          <cell r="H532">
            <v>1.1061393998586142</v>
          </cell>
          <cell r="I532">
            <v>1.1061416758410725</v>
          </cell>
          <cell r="J532">
            <v>1.1061500891167595</v>
          </cell>
          <cell r="K532">
            <v>1.106164704188499</v>
          </cell>
          <cell r="L532">
            <v>1.1061811025303849</v>
          </cell>
          <cell r="M532">
            <v>1.1062280135835267</v>
          </cell>
          <cell r="N532">
            <v>1.1062857970626465</v>
          </cell>
          <cell r="O532">
            <v>1.1082672138914238</v>
          </cell>
        </row>
        <row r="533">
          <cell r="A533" t="str">
            <v>RHES-SHLTHCHPWOD</v>
          </cell>
          <cell r="B533" t="str">
            <v>VAR_fout</v>
          </cell>
          <cell r="C533" t="str">
            <v>RHES-SHLTHC-WOD</v>
          </cell>
          <cell r="G533">
            <v>3.6443685269002628E-3</v>
          </cell>
          <cell r="H533">
            <v>7.2490979582307338E-3</v>
          </cell>
          <cell r="I533">
            <v>7.6674861385878021E-3</v>
          </cell>
          <cell r="J533">
            <v>6.9883560851509889E-3</v>
          </cell>
          <cell r="K533">
            <v>1.0928261869667819E-2</v>
          </cell>
          <cell r="L533">
            <v>1.109565315546137E-2</v>
          </cell>
          <cell r="M533">
            <v>1.2325455831365404E-2</v>
          </cell>
          <cell r="N533">
            <v>1.3316615645387456E-2</v>
          </cell>
          <cell r="O533">
            <v>2.5336000361345045E-2</v>
          </cell>
        </row>
        <row r="534">
          <cell r="A534" t="str">
            <v>RHES-SHLTHCHPWOD</v>
          </cell>
          <cell r="B534" t="str">
            <v>VAR_fin</v>
          </cell>
          <cell r="C534" t="str">
            <v>RHESLTHCHPC</v>
          </cell>
          <cell r="G534">
            <v>3.6443685269002628E-3</v>
          </cell>
          <cell r="H534">
            <v>7.2490979582307338E-3</v>
          </cell>
          <cell r="I534">
            <v>7.6674861385878021E-3</v>
          </cell>
          <cell r="J534">
            <v>6.9883560851509889E-3</v>
          </cell>
          <cell r="K534">
            <v>1.0928261869667819E-2</v>
          </cell>
          <cell r="L534">
            <v>1.109565315546137E-2</v>
          </cell>
          <cell r="M534">
            <v>1.2325455831365404E-2</v>
          </cell>
          <cell r="N534">
            <v>1.3316615645387456E-2</v>
          </cell>
          <cell r="O534">
            <v>2.5336000361345045E-2</v>
          </cell>
        </row>
        <row r="535">
          <cell r="A535" t="str">
            <v>RHES-SHLTHCHPWOD</v>
          </cell>
          <cell r="B535" t="str">
            <v>VAR_fin</v>
          </cell>
          <cell r="C535" t="str">
            <v>RHES_LTH_CHPWOD_ON</v>
          </cell>
          <cell r="G535">
            <v>3.6811803302022861E-3</v>
          </cell>
          <cell r="H535">
            <v>7.3223211699300333E-3</v>
          </cell>
          <cell r="I535">
            <v>7.744935493523032E-3</v>
          </cell>
          <cell r="J535">
            <v>7.0589455405565549E-3</v>
          </cell>
          <cell r="K535">
            <v>1.1038648353199806E-2</v>
          </cell>
          <cell r="L535">
            <v>1.1207730460061995E-2</v>
          </cell>
          <cell r="M535">
            <v>1.2449955385217582E-2</v>
          </cell>
          <cell r="N535">
            <v>1.345112691453277E-2</v>
          </cell>
          <cell r="O535">
            <v>2.55919195569142E-2</v>
          </cell>
        </row>
        <row r="536">
          <cell r="A536" t="str">
            <v>RHES-SHLTHCHPWOD</v>
          </cell>
          <cell r="B536" t="str">
            <v>VAR_ncap</v>
          </cell>
          <cell r="C536" t="str">
            <v>-</v>
          </cell>
          <cell r="G536">
            <v>4.6927361218895597E-4</v>
          </cell>
          <cell r="H536">
            <v>6.7321921975611995E-4</v>
          </cell>
          <cell r="I536">
            <v>6.7928207304532903E-4</v>
          </cell>
          <cell r="J536">
            <v>5.4396528921570205E-4</v>
          </cell>
          <cell r="K536">
            <v>1.04071550107768E-3</v>
          </cell>
          <cell r="L536">
            <v>8.0032783566711004E-4</v>
          </cell>
          <cell r="M536">
            <v>1.0646262703602699E-3</v>
          </cell>
          <cell r="N536">
            <v>1.02914996662053E-3</v>
          </cell>
          <cell r="O536">
            <v>2.3383836626889799E-3</v>
          </cell>
        </row>
        <row r="537">
          <cell r="A537" t="str">
            <v>RHES-SHLTHCHPWOD</v>
          </cell>
          <cell r="B537" t="str">
            <v>VAR_cap</v>
          </cell>
          <cell r="C537" t="str">
            <v>-</v>
          </cell>
          <cell r="G537">
            <v>4.6927361218895597E-4</v>
          </cell>
          <cell r="H537">
            <v>8.5132759423630407E-4</v>
          </cell>
          <cell r="I537">
            <v>8.9545129916192897E-4</v>
          </cell>
          <cell r="J537">
            <v>8.3112943650141997E-4</v>
          </cell>
          <cell r="K537">
            <v>1.368452351806886E-3</v>
          </cell>
          <cell r="L537">
            <v>1.21723349588107E-3</v>
          </cell>
          <cell r="M537">
            <v>1.5421489036376399E-3</v>
          </cell>
          <cell r="N537">
            <v>1.5406819691630301E-3</v>
          </cell>
          <cell r="O537">
            <v>2.98600282666674E-3</v>
          </cell>
        </row>
        <row r="538">
          <cell r="A538" t="str">
            <v>RHES-SHSTG-NGAHP</v>
          </cell>
          <cell r="B538" t="str">
            <v>VAR_fout</v>
          </cell>
          <cell r="C538" t="str">
            <v>RHES-SHANGAH</v>
          </cell>
          <cell r="F538">
            <v>3.7651419531098157E-4</v>
          </cell>
          <cell r="G538">
            <v>4.5170838991800348E-4</v>
          </cell>
          <cell r="H538">
            <v>5.3253244134213356E-3</v>
          </cell>
          <cell r="I538">
            <v>5.4632110657167228E-3</v>
          </cell>
          <cell r="J538">
            <v>4.7624756726017611E-3</v>
          </cell>
          <cell r="K538">
            <v>0.17111493680547651</v>
          </cell>
          <cell r="L538">
            <v>0.18008142050760922</v>
          </cell>
          <cell r="M538">
            <v>0.14425028763949896</v>
          </cell>
          <cell r="N538">
            <v>0.53127855259426304</v>
          </cell>
          <cell r="O538">
            <v>0.37593630968965869</v>
          </cell>
        </row>
        <row r="539">
          <cell r="A539" t="str">
            <v>RHES-SHSTG-NGAHP</v>
          </cell>
          <cell r="B539" t="str">
            <v>VAR_fin</v>
          </cell>
          <cell r="C539" t="str">
            <v>RHES-SHANGAH</v>
          </cell>
          <cell r="F539">
            <v>3.9087585519139041E-4</v>
          </cell>
          <cell r="G539">
            <v>4.4910476897673171E-4</v>
          </cell>
          <cell r="H539">
            <v>5.331262578424042E-3</v>
          </cell>
          <cell r="I539">
            <v>5.4761959011253086E-3</v>
          </cell>
          <cell r="J539">
            <v>4.8037815893075958E-3</v>
          </cell>
          <cell r="K539">
            <v>0.17116656739328492</v>
          </cell>
          <cell r="L539">
            <v>0.18010580072273658</v>
          </cell>
          <cell r="M539">
            <v>0.14430420440503947</v>
          </cell>
          <cell r="N539">
            <v>0.53132976819236566</v>
          </cell>
          <cell r="O539">
            <v>0.37600954083084281</v>
          </cell>
        </row>
        <row r="540">
          <cell r="A540" t="str">
            <v>RHES-SHSTG-NGAHP</v>
          </cell>
          <cell r="B540" t="str">
            <v>VAR_ncap</v>
          </cell>
          <cell r="C540" t="str">
            <v>-</v>
          </cell>
          <cell r="D540">
            <v>3.1186736056711901E-5</v>
          </cell>
          <cell r="E540">
            <v>2.0608722784579099E-5</v>
          </cell>
          <cell r="F540">
            <v>1.17947033938941E-4</v>
          </cell>
          <cell r="G540">
            <v>5.6051013143509097E-5</v>
          </cell>
          <cell r="H540">
            <v>9.7497073616733404E-4</v>
          </cell>
          <cell r="I540">
            <v>1.8463295391931499E-4</v>
          </cell>
          <cell r="J540">
            <v>2.9129463555620401E-4</v>
          </cell>
          <cell r="K540">
            <v>2.4900846429837201E-2</v>
          </cell>
          <cell r="L540">
            <v>4.9231135032519501E-4</v>
          </cell>
          <cell r="M540">
            <v>1.0025722586173499E-3</v>
          </cell>
          <cell r="N540">
            <v>6.5197537012570403E-2</v>
          </cell>
          <cell r="O540">
            <v>4.5313833596246104E-3</v>
          </cell>
        </row>
        <row r="541">
          <cell r="A541" t="str">
            <v>RHES-SHSTG-NGAHP</v>
          </cell>
          <cell r="B541" t="str">
            <v>VAR_cap</v>
          </cell>
          <cell r="C541" t="str">
            <v>-</v>
          </cell>
          <cell r="D541">
            <v>3.1186736056711901E-5</v>
          </cell>
          <cell r="E541">
            <v>1.8272442162599751E-7</v>
          </cell>
          <cell r="F541">
            <v>1.053834022526196E-4</v>
          </cell>
          <cell r="G541">
            <v>1.0949640551912101E-4</v>
          </cell>
          <cell r="H541">
            <v>1.0688702801127466E-3</v>
          </cell>
          <cell r="I541">
            <v>1.0746852475447049E-3</v>
          </cell>
          <cell r="J541">
            <v>1.0795244281546861E-3</v>
          </cell>
          <cell r="K541">
            <v>2.5190450755981031E-2</v>
          </cell>
          <cell r="L541">
            <v>2.5189786568650598E-2</v>
          </cell>
          <cell r="M541">
            <v>2.5190554869860323E-2</v>
          </cell>
          <cell r="N541">
            <v>7.0145176399494025E-2</v>
          </cell>
          <cell r="O541">
            <v>7.0088067942112794E-2</v>
          </cell>
        </row>
        <row r="542">
          <cell r="A542" t="str">
            <v>D-RHNS_SOLELC</v>
          </cell>
          <cell r="B542" t="str">
            <v>VAR_fout</v>
          </cell>
          <cell r="C542" t="str">
            <v>RHNS_ELC</v>
          </cell>
          <cell r="E542">
            <v>5.2341256373503399E-5</v>
          </cell>
          <cell r="F542">
            <v>3.5290239666125782E-3</v>
          </cell>
          <cell r="G542">
            <v>4.4132439350348645E-3</v>
          </cell>
          <cell r="H542">
            <v>4.5114842691517058E-3</v>
          </cell>
          <cell r="I542">
            <v>4.7999187888486256E-3</v>
          </cell>
          <cell r="J542">
            <v>5.0404117109506983E-3</v>
          </cell>
          <cell r="K542">
            <v>4.9506711519612789E-3</v>
          </cell>
          <cell r="L542">
            <v>5.5042255554730709E-3</v>
          </cell>
          <cell r="M542">
            <v>5.3599932092606543E-3</v>
          </cell>
          <cell r="N542">
            <v>5.7100131492683979E-3</v>
          </cell>
          <cell r="O542">
            <v>5.9961539072271855E-3</v>
          </cell>
        </row>
        <row r="543">
          <cell r="A543" t="str">
            <v>D-RHNS_SOLELC</v>
          </cell>
          <cell r="B543" t="str">
            <v>VAR_fout</v>
          </cell>
          <cell r="C543" t="str">
            <v>ELC5</v>
          </cell>
          <cell r="E543">
            <v>5.2325559081004289E-5</v>
          </cell>
          <cell r="F543">
            <v>3.5987754224451073E-3</v>
          </cell>
          <cell r="G543">
            <v>4.6060875323245872E-3</v>
          </cell>
          <cell r="H543">
            <v>4.6700555401076611E-3</v>
          </cell>
          <cell r="I543">
            <v>4.8670142161219869E-3</v>
          </cell>
          <cell r="J543">
            <v>5.1607155111653485E-3</v>
          </cell>
          <cell r="K543">
            <v>4.9275246712410983E-3</v>
          </cell>
          <cell r="L543">
            <v>5.5331558117050683E-3</v>
          </cell>
          <cell r="M543">
            <v>5.3303133974893823E-3</v>
          </cell>
          <cell r="N543">
            <v>5.6690752723894426E-3</v>
          </cell>
          <cell r="O543">
            <v>5.9083990251500617E-3</v>
          </cell>
        </row>
        <row r="544">
          <cell r="A544" t="str">
            <v>D-RHNS_SOLELC</v>
          </cell>
          <cell r="B544" t="str">
            <v>VAR_fin</v>
          </cell>
          <cell r="C544" t="str">
            <v>RHNS_SOL_ELC</v>
          </cell>
          <cell r="E544">
            <v>1.0387581065117725E-4</v>
          </cell>
          <cell r="F544">
            <v>7.1277993890576843E-3</v>
          </cell>
          <cell r="G544">
            <v>9.01933146735945E-3</v>
          </cell>
          <cell r="H544">
            <v>9.1815398092593686E-3</v>
          </cell>
          <cell r="I544">
            <v>9.6669330049706098E-3</v>
          </cell>
          <cell r="J544">
            <v>1.0201127222116049E-2</v>
          </cell>
          <cell r="K544">
            <v>9.8781958232023841E-3</v>
          </cell>
          <cell r="L544">
            <v>1.1037381367178136E-2</v>
          </cell>
          <cell r="M544">
            <v>1.0690306606750039E-2</v>
          </cell>
          <cell r="N544">
            <v>1.1379088421657834E-2</v>
          </cell>
          <cell r="O544">
            <v>1.1904552932377247E-2</v>
          </cell>
        </row>
        <row r="545">
          <cell r="A545" t="str">
            <v>D-IHFO</v>
          </cell>
          <cell r="B545" t="str">
            <v>VAR_fout</v>
          </cell>
          <cell r="C545" t="str">
            <v>CO2</v>
          </cell>
          <cell r="D545">
            <v>213.78068851528101</v>
          </cell>
          <cell r="E545">
            <v>174.23592708552999</v>
          </cell>
          <cell r="F545">
            <v>0.87314131838811904</v>
          </cell>
          <cell r="G545">
            <v>0.25440601052749801</v>
          </cell>
          <cell r="H545">
            <v>0.38857346774240398</v>
          </cell>
          <cell r="I545">
            <v>0.36047429771895501</v>
          </cell>
          <cell r="J545">
            <v>0.41053189090746001</v>
          </cell>
        </row>
        <row r="546">
          <cell r="A546" t="str">
            <v>D-IHFO</v>
          </cell>
          <cell r="B546" t="str">
            <v>VAR_fout</v>
          </cell>
          <cell r="C546" t="str">
            <v>IHFO</v>
          </cell>
          <cell r="D546">
            <v>2.7300039204940489</v>
          </cell>
          <cell r="E546">
            <v>2.2250127798630062</v>
          </cell>
          <cell r="F546">
            <v>1.1150114815794145E-2</v>
          </cell>
          <cell r="G546">
            <v>3.2487939437414524E-3</v>
          </cell>
          <cell r="H546">
            <v>4.9621277660957018E-3</v>
          </cell>
          <cell r="I546">
            <v>4.6032981409344946E-3</v>
          </cell>
          <cell r="J546">
            <v>5.2425393493158844E-3</v>
          </cell>
        </row>
        <row r="547">
          <cell r="A547" t="str">
            <v>D-IHFO</v>
          </cell>
          <cell r="B547" t="str">
            <v>VAR_fin</v>
          </cell>
          <cell r="C547" t="str">
            <v>HFO</v>
          </cell>
          <cell r="D547">
            <v>2.7763725781205224</v>
          </cell>
          <cell r="E547">
            <v>2.2628042478640236</v>
          </cell>
          <cell r="F547">
            <v>1.1339497641404133E-2</v>
          </cell>
          <cell r="G547">
            <v>3.3039741626947846E-3</v>
          </cell>
          <cell r="H547">
            <v>5.0464086719792739E-3</v>
          </cell>
          <cell r="I547">
            <v>4.6814843859604551E-3</v>
          </cell>
          <cell r="J547">
            <v>5.3315829987981775E-3</v>
          </cell>
        </row>
        <row r="548">
          <cell r="A548" t="str">
            <v>RHEM-SHCONBR</v>
          </cell>
          <cell r="B548" t="str">
            <v>VAR_fout</v>
          </cell>
          <cell r="C548" t="str">
            <v>RHEM-SHCON</v>
          </cell>
          <cell r="F548">
            <v>6.1750837331422373E-4</v>
          </cell>
          <cell r="G548">
            <v>5.7187148904621211E-4</v>
          </cell>
          <cell r="H548">
            <v>6.4969491197251576E-4</v>
          </cell>
          <cell r="I548">
            <v>6.5328642959728504E-4</v>
          </cell>
          <cell r="J548">
            <v>6.2797273782062249E-4</v>
          </cell>
          <cell r="K548">
            <v>2.0712328205802029E-3</v>
          </cell>
          <cell r="L548">
            <v>2.1565561058677807E-3</v>
          </cell>
          <cell r="M548">
            <v>2.0595594270895251E-3</v>
          </cell>
          <cell r="N548">
            <v>2.1055388872474436E-3</v>
          </cell>
          <cell r="O548">
            <v>2.5159094241114246E-3</v>
          </cell>
        </row>
        <row r="549">
          <cell r="A549" t="str">
            <v>RHEM-SHCONBR</v>
          </cell>
          <cell r="B549" t="str">
            <v>VAR_fin</v>
          </cell>
          <cell r="C549" t="str">
            <v>CON</v>
          </cell>
          <cell r="F549">
            <v>6.1750837331422373E-4</v>
          </cell>
          <cell r="G549">
            <v>5.7187148904621211E-4</v>
          </cell>
          <cell r="H549">
            <v>6.4969491197251576E-4</v>
          </cell>
          <cell r="I549">
            <v>6.5328642959728504E-4</v>
          </cell>
          <cell r="J549">
            <v>6.2797273782062249E-4</v>
          </cell>
          <cell r="K549">
            <v>2.0712328205802029E-3</v>
          </cell>
          <cell r="L549">
            <v>2.1565561058677807E-3</v>
          </cell>
          <cell r="M549">
            <v>2.0595594270895251E-3</v>
          </cell>
          <cell r="N549">
            <v>2.1055388872474436E-3</v>
          </cell>
          <cell r="O549">
            <v>2.5159094241114246E-3</v>
          </cell>
        </row>
        <row r="550">
          <cell r="A550" t="str">
            <v>RHEM-SHCONBR</v>
          </cell>
          <cell r="B550" t="str">
            <v>VAR_ncap</v>
          </cell>
          <cell r="C550" t="str">
            <v>-</v>
          </cell>
          <cell r="D550">
            <v>7.3240290542117305E-8</v>
          </cell>
          <cell r="E550">
            <v>1.2761246663856799E-7</v>
          </cell>
          <cell r="F550">
            <v>4.2681961835863302E-5</v>
          </cell>
          <cell r="G550">
            <v>3.6919660304825198E-7</v>
          </cell>
          <cell r="H550">
            <v>4.14901458114531E-6</v>
          </cell>
          <cell r="I550">
            <v>5.4764609999564403E-7</v>
          </cell>
          <cell r="J550">
            <v>3.00163389666208E-7</v>
          </cell>
          <cell r="K550">
            <v>1.1499963885903399E-4</v>
          </cell>
          <cell r="L550">
            <v>3.9568779157180101E-6</v>
          </cell>
          <cell r="M550">
            <v>8.6522893802729705E-7</v>
          </cell>
          <cell r="N550">
            <v>7.7110601747034197E-7</v>
          </cell>
          <cell r="O550">
            <v>3.79533011111006E-5</v>
          </cell>
        </row>
        <row r="551">
          <cell r="A551" t="str">
            <v>RHEM-SHCONBR</v>
          </cell>
          <cell r="B551" t="str">
            <v>VAR_cap</v>
          </cell>
          <cell r="C551" t="str">
            <v>-</v>
          </cell>
          <cell r="D551">
            <v>7.3240290542117305E-8</v>
          </cell>
          <cell r="E551">
            <v>-1.480603360802065E-6</v>
          </cell>
          <cell r="F551">
            <v>4.2702077493821566E-5</v>
          </cell>
          <cell r="G551">
            <v>4.3042962192510149E-5</v>
          </cell>
          <cell r="H551">
            <v>4.6933866475534558E-5</v>
          </cell>
          <cell r="I551">
            <v>4.71367073986568E-5</v>
          </cell>
          <cell r="J551">
            <v>4.678116916621953E-5</v>
          </cell>
          <cell r="K551">
            <v>1.6115039256465164E-4</v>
          </cell>
          <cell r="L551">
            <v>1.6631734861625956E-4</v>
          </cell>
          <cell r="M551">
            <v>1.6575303587028315E-4</v>
          </cell>
          <cell r="N551">
            <v>1.6676441897878932E-4</v>
          </cell>
          <cell r="O551">
            <v>2.0617122288169476E-4</v>
          </cell>
        </row>
        <row r="552">
          <cell r="A552" t="str">
            <v>RHEM-SHSOLBR</v>
          </cell>
          <cell r="B552" t="str">
            <v>VAR_fout</v>
          </cell>
          <cell r="C552" t="str">
            <v>RHEM-SHASOL</v>
          </cell>
          <cell r="D552">
            <v>0.40802107819015404</v>
          </cell>
          <cell r="E552">
            <v>0.47088312947529792</v>
          </cell>
          <cell r="F552">
            <v>0.47002544714283079</v>
          </cell>
          <cell r="G552">
            <v>0.47039424410938607</v>
          </cell>
          <cell r="H552">
            <v>0.44638703890100612</v>
          </cell>
          <cell r="I552">
            <v>0.47003821246339378</v>
          </cell>
          <cell r="J552">
            <v>0.46946318283718014</v>
          </cell>
          <cell r="K552">
            <v>0.43825898354327236</v>
          </cell>
          <cell r="L552">
            <v>0.46772533498773528</v>
          </cell>
          <cell r="M552">
            <v>0.42319041432827786</v>
          </cell>
          <cell r="N552">
            <v>0.44441098486901276</v>
          </cell>
          <cell r="O552">
            <v>0.38019196187736204</v>
          </cell>
        </row>
        <row r="553">
          <cell r="A553" t="str">
            <v>RHEM-SHSOLBR</v>
          </cell>
          <cell r="B553" t="str">
            <v>VAR_fin</v>
          </cell>
          <cell r="C553" t="str">
            <v>SOL</v>
          </cell>
          <cell r="D553">
            <v>0.40802107819015404</v>
          </cell>
          <cell r="E553">
            <v>0.47088312947529792</v>
          </cell>
          <cell r="F553">
            <v>0.47002544714283079</v>
          </cell>
          <cell r="G553">
            <v>0.47039424410938607</v>
          </cell>
          <cell r="H553">
            <v>0.44638703890100612</v>
          </cell>
          <cell r="I553">
            <v>0.47003821246339378</v>
          </cell>
          <cell r="J553">
            <v>0.46946318283718014</v>
          </cell>
          <cell r="K553">
            <v>0.43825898354327236</v>
          </cell>
          <cell r="L553">
            <v>0.46772533498773528</v>
          </cell>
          <cell r="M553">
            <v>0.42319041432827786</v>
          </cell>
          <cell r="N553">
            <v>0.44441098486901276</v>
          </cell>
          <cell r="O553">
            <v>0.38019196187736204</v>
          </cell>
        </row>
        <row r="554">
          <cell r="A554" t="str">
            <v>RHEM-SHSOLBR</v>
          </cell>
          <cell r="B554" t="str">
            <v>VAR_ncap</v>
          </cell>
          <cell r="C554" t="str">
            <v>-</v>
          </cell>
          <cell r="D554">
            <v>1.51709350808384E-4</v>
          </cell>
          <cell r="E554">
            <v>9.0312497641080805E-3</v>
          </cell>
          <cell r="F554">
            <v>1.2067506614524701E-6</v>
          </cell>
          <cell r="G554">
            <v>2.1057111022023098E-6</v>
          </cell>
          <cell r="H554">
            <v>4.8404451865552402E-2</v>
          </cell>
          <cell r="I554">
            <v>2.0035489192576601E-2</v>
          </cell>
          <cell r="J554">
            <v>9.8161693595520601E-6</v>
          </cell>
          <cell r="K554">
            <v>4.8405115378007797E-2</v>
          </cell>
          <cell r="L554">
            <v>1.6961844995770001E-2</v>
          </cell>
          <cell r="M554">
            <v>3.10825434051614E-3</v>
          </cell>
          <cell r="N554">
            <v>4.5213939530465E-2</v>
          </cell>
          <cell r="O554">
            <v>2.1555286329702598E-2</v>
          </cell>
        </row>
        <row r="555">
          <cell r="A555" t="str">
            <v>RHEM-SHSOLBR</v>
          </cell>
          <cell r="B555" t="str">
            <v>VAR_cap</v>
          </cell>
          <cell r="C555" t="str">
            <v>-</v>
          </cell>
          <cell r="D555">
            <v>5.9406630767846684E-2</v>
          </cell>
          <cell r="E555">
            <v>6.8437880531954765E-2</v>
          </cell>
          <cell r="F555">
            <v>6.8439087282616218E-2</v>
          </cell>
          <cell r="G555">
            <v>6.8441192993718425E-2</v>
          </cell>
          <cell r="H555">
            <v>6.8441058945206301E-2</v>
          </cell>
          <cell r="I555">
            <v>6.8441899578250906E-2</v>
          </cell>
          <cell r="J555">
            <v>6.84497572274885E-2</v>
          </cell>
          <cell r="K555">
            <v>6.8450420739943896E-2</v>
          </cell>
          <cell r="L555">
            <v>6.8454010562786397E-2</v>
          </cell>
          <cell r="M555">
            <v>6.8475214714293894E-2</v>
          </cell>
          <cell r="N555">
            <v>6.8480508921022004E-2</v>
          </cell>
          <cell r="O555">
            <v>6.9877480200683795E-2</v>
          </cell>
        </row>
        <row r="556">
          <cell r="A556" t="str">
            <v>SCOM-SHH2BR</v>
          </cell>
          <cell r="B556" t="str">
            <v>VAR_fout</v>
          </cell>
          <cell r="C556" t="str">
            <v>SCOM-SHH2B</v>
          </cell>
          <cell r="G556">
            <v>2.1123054685021504E-3</v>
          </cell>
          <cell r="H556">
            <v>4.9015956323697242E-3</v>
          </cell>
          <cell r="I556">
            <v>7.0869533695306309E-3</v>
          </cell>
          <cell r="J556">
            <v>5.3819063893014484E-3</v>
          </cell>
          <cell r="K556">
            <v>2.0452340368931298E-2</v>
          </cell>
          <cell r="L556">
            <v>1.7425097057455506E-2</v>
          </cell>
          <cell r="M556">
            <v>6.3266638006478429E-2</v>
          </cell>
          <cell r="N556">
            <v>0.12291977019055135</v>
          </cell>
          <cell r="O556">
            <v>0.10687540077879502</v>
          </cell>
        </row>
        <row r="557">
          <cell r="A557" t="str">
            <v>SCOM-SHH2BR</v>
          </cell>
          <cell r="B557" t="str">
            <v>VAR_fin</v>
          </cell>
          <cell r="C557" t="str">
            <v>RSH2</v>
          </cell>
          <cell r="G557">
            <v>2.2309743150472116E-3</v>
          </cell>
          <cell r="H557">
            <v>5.1769661735140892E-3</v>
          </cell>
          <cell r="I557">
            <v>7.4850968172570581E-3</v>
          </cell>
          <cell r="J557">
            <v>5.6842606808352389E-3</v>
          </cell>
          <cell r="K557">
            <v>2.1601348254826312E-2</v>
          </cell>
          <cell r="L557">
            <v>1.8404035094391202E-2</v>
          </cell>
          <cell r="M557">
            <v>6.6820943512460304E-2</v>
          </cell>
          <cell r="N557">
            <v>0.12982537525743618</v>
          </cell>
          <cell r="O557">
            <v>0.11287963677760375</v>
          </cell>
        </row>
        <row r="558">
          <cell r="A558" t="str">
            <v>SCOM-SHH2BR</v>
          </cell>
          <cell r="B558" t="str">
            <v>VAR_ncap</v>
          </cell>
          <cell r="C558" t="str">
            <v>-</v>
          </cell>
          <cell r="G558">
            <v>2.7487596250630301E-4</v>
          </cell>
          <cell r="H558">
            <v>3.5781402232606599E-4</v>
          </cell>
          <cell r="I558">
            <v>3.1928333718522599E-4</v>
          </cell>
          <cell r="J558">
            <v>3.5417144813757201E-5</v>
          </cell>
          <cell r="K558">
            <v>1.90685263259582E-3</v>
          </cell>
          <cell r="L558">
            <v>5.1062184192255998E-5</v>
          </cell>
          <cell r="M558">
            <v>3.8322863651402499E-3</v>
          </cell>
          <cell r="N558">
            <v>7.2423191052685002E-3</v>
          </cell>
          <cell r="O558">
            <v>3.0066726078990401E-4</v>
          </cell>
        </row>
        <row r="559">
          <cell r="A559" t="str">
            <v>SCOM-SHH2BR</v>
          </cell>
          <cell r="B559" t="str">
            <v>VAR_cap</v>
          </cell>
          <cell r="C559" t="str">
            <v>-</v>
          </cell>
          <cell r="G559">
            <v>2.7487596250630301E-4</v>
          </cell>
          <cell r="H559">
            <v>6.3094612063385096E-4</v>
          </cell>
          <cell r="I559">
            <v>8.9334107254145545E-4</v>
          </cell>
          <cell r="J559">
            <v>7.0071374613575339E-4</v>
          </cell>
          <cell r="K559">
            <v>2.2516589795551537E-3</v>
          </cell>
          <cell r="L559">
            <v>2.0224112587632222E-3</v>
          </cell>
          <cell r="M559">
            <v>5.7763700868714903E-3</v>
          </cell>
          <cell r="N559">
            <v>1.1429009577501691E-2</v>
          </cell>
          <cell r="O559">
            <v>1.1359489293010736E-2</v>
          </cell>
        </row>
        <row r="560">
          <cell r="A560" t="str">
            <v>ITOT-SWHCONBR1</v>
          </cell>
          <cell r="B560" t="str">
            <v>VAR_fout</v>
          </cell>
          <cell r="C560" t="str">
            <v>ITOT-ELS</v>
          </cell>
          <cell r="E560">
            <v>0.85059873731243418</v>
          </cell>
          <cell r="F560">
            <v>0.85060085370295324</v>
          </cell>
          <cell r="G560">
            <v>0.85023875483506506</v>
          </cell>
          <cell r="H560">
            <v>0.84688523524835801</v>
          </cell>
          <cell r="I560">
            <v>0.84590656140097087</v>
          </cell>
          <cell r="J560">
            <v>0.84588782211122737</v>
          </cell>
          <cell r="K560">
            <v>0.84401748426126877</v>
          </cell>
          <cell r="L560">
            <v>0.84451046744092484</v>
          </cell>
          <cell r="M560">
            <v>0.84196334229770009</v>
          </cell>
          <cell r="N560">
            <v>0.84296072834427416</v>
          </cell>
          <cell r="O560">
            <v>0.83598144004028707</v>
          </cell>
        </row>
        <row r="561">
          <cell r="A561" t="str">
            <v>ITOT-SWHCONBR1</v>
          </cell>
          <cell r="B561" t="str">
            <v>VAR_fout</v>
          </cell>
          <cell r="C561" t="str">
            <v>ITOT-SWHC</v>
          </cell>
          <cell r="E561">
            <v>4.0436193354619405</v>
          </cell>
          <cell r="F561">
            <v>4.0436293964663212</v>
          </cell>
          <cell r="G561">
            <v>4.0419080325384025</v>
          </cell>
          <cell r="H561">
            <v>4.0259659013691254</v>
          </cell>
          <cell r="I561">
            <v>4.0213134320921196</v>
          </cell>
          <cell r="J561">
            <v>4.0212243483079408</v>
          </cell>
          <cell r="K561">
            <v>4.0123330415587271</v>
          </cell>
          <cell r="L561">
            <v>4.0146766099533977</v>
          </cell>
          <cell r="M561">
            <v>4.0025679575099105</v>
          </cell>
          <cell r="N561">
            <v>4.0073093817866416</v>
          </cell>
          <cell r="O561">
            <v>3.9741308877496762</v>
          </cell>
        </row>
        <row r="562">
          <cell r="A562" t="str">
            <v>ITOT-SWHCONBR1</v>
          </cell>
          <cell r="B562" t="str">
            <v>VAR_fin</v>
          </cell>
          <cell r="C562" t="str">
            <v>CON</v>
          </cell>
          <cell r="E562">
            <v>4.8942180727743771</v>
          </cell>
          <cell r="F562">
            <v>4.894230250169274</v>
          </cell>
          <cell r="G562">
            <v>4.8921467873734654</v>
          </cell>
          <cell r="H562">
            <v>4.8728511366174843</v>
          </cell>
          <cell r="I562">
            <v>4.867219993493098</v>
          </cell>
          <cell r="J562">
            <v>4.8671121704191691</v>
          </cell>
          <cell r="K562">
            <v>4.8563505258199955</v>
          </cell>
          <cell r="L562">
            <v>4.8591870773943233</v>
          </cell>
          <cell r="M562">
            <v>4.8445312998076107</v>
          </cell>
          <cell r="N562">
            <v>4.8502701101309134</v>
          </cell>
          <cell r="O562">
            <v>4.8101123277899669</v>
          </cell>
        </row>
        <row r="563">
          <cell r="A563" t="str">
            <v>ITOT-SWHCONBR1</v>
          </cell>
          <cell r="B563" t="str">
            <v>VAR_ncap</v>
          </cell>
          <cell r="C563" t="str">
            <v>-</v>
          </cell>
          <cell r="E563">
            <v>0.26617390583622103</v>
          </cell>
          <cell r="F563">
            <v>6.5732904005603296E-7</v>
          </cell>
          <cell r="G563">
            <v>3.4254822905867401E-7</v>
          </cell>
          <cell r="H563">
            <v>0.128651462862925</v>
          </cell>
          <cell r="I563">
            <v>0.136061701462519</v>
          </cell>
          <cell r="J563">
            <v>1.60438227506596E-6</v>
          </cell>
          <cell r="K563">
            <v>0.12807349256613901</v>
          </cell>
          <cell r="L563">
            <v>0.115298811653003</v>
          </cell>
          <cell r="M563">
            <v>2.0122757292732298E-2</v>
          </cell>
          <cell r="N563">
            <v>0.14224831365160301</v>
          </cell>
          <cell r="O563">
            <v>9.9263114476212597E-2</v>
          </cell>
        </row>
        <row r="564">
          <cell r="A564" t="str">
            <v>ITOT-SWHCONBR1</v>
          </cell>
          <cell r="B564" t="str">
            <v>VAR_cap</v>
          </cell>
          <cell r="C564" t="str">
            <v>-</v>
          </cell>
          <cell r="E564">
            <v>0.26617390583622103</v>
          </cell>
          <cell r="F564">
            <v>0.266174563165261</v>
          </cell>
          <cell r="G564">
            <v>0.26617490571349001</v>
          </cell>
          <cell r="H564">
            <v>0.26502501280875601</v>
          </cell>
          <cell r="I564">
            <v>0.26471357974203402</v>
          </cell>
          <cell r="J564">
            <v>0.26471476870771898</v>
          </cell>
          <cell r="K564">
            <v>0.26413679841093302</v>
          </cell>
          <cell r="L564">
            <v>0.26428013130419498</v>
          </cell>
          <cell r="M564">
            <v>0.26349506151187502</v>
          </cell>
          <cell r="N564">
            <v>0.26380320414499298</v>
          </cell>
          <cell r="O564">
            <v>0.261634185420548</v>
          </cell>
        </row>
        <row r="565">
          <cell r="A565" t="str">
            <v>SCOM-SHLTHCHPWOD</v>
          </cell>
          <cell r="B565" t="str">
            <v>VAR_fout</v>
          </cell>
          <cell r="C565" t="str">
            <v>SCOM-SHLTHC-WOD</v>
          </cell>
          <cell r="G565">
            <v>1.6352888264442526E-2</v>
          </cell>
          <cell r="H565">
            <v>1.2514204004262536E-2</v>
          </cell>
          <cell r="I565">
            <v>1.0500763400790125E-2</v>
          </cell>
          <cell r="J565">
            <v>1.3505186094767259E-2</v>
          </cell>
          <cell r="K565">
            <v>2.3452574884336684E-2</v>
          </cell>
          <cell r="L565">
            <v>2.0566359038905385E-2</v>
          </cell>
          <cell r="M565">
            <v>2.891345830093759E-2</v>
          </cell>
          <cell r="N565">
            <v>2.5982821387472817E-2</v>
          </cell>
          <cell r="O565">
            <v>5.4248558928294201E-2</v>
          </cell>
        </row>
        <row r="566">
          <cell r="A566" t="str">
            <v>SCOM-SHLTHCHPWOD</v>
          </cell>
          <cell r="B566" t="str">
            <v>VAR_fin</v>
          </cell>
          <cell r="C566" t="str">
            <v>SCOM_LTH_CHPWOD_ON</v>
          </cell>
          <cell r="G566">
            <v>1.6518068953982341E-2</v>
          </cell>
          <cell r="H566">
            <v>1.2640610105315673E-2</v>
          </cell>
          <cell r="I566">
            <v>1.0606831717969825E-2</v>
          </cell>
          <cell r="J566">
            <v>1.3641602115926526E-2</v>
          </cell>
          <cell r="K566">
            <v>2.368946958013806E-2</v>
          </cell>
          <cell r="L566">
            <v>2.077410003929836E-2</v>
          </cell>
          <cell r="M566">
            <v>2.9205513435290487E-2</v>
          </cell>
          <cell r="N566">
            <v>2.6245274128760428E-2</v>
          </cell>
          <cell r="O566">
            <v>5.4796524169994178E-2</v>
          </cell>
        </row>
        <row r="567">
          <cell r="A567" t="str">
            <v>SCOM-SHLTHCHPWOD</v>
          </cell>
          <cell r="B567" t="str">
            <v>VAR_fin</v>
          </cell>
          <cell r="C567" t="str">
            <v>SCOMLTHCHPC</v>
          </cell>
          <cell r="G567">
            <v>1.6352888264442526E-2</v>
          </cell>
          <cell r="H567">
            <v>1.2514204004262536E-2</v>
          </cell>
          <cell r="I567">
            <v>1.0500763400790125E-2</v>
          </cell>
          <cell r="J567">
            <v>1.3505186094767259E-2</v>
          </cell>
          <cell r="K567">
            <v>2.3452574884336684E-2</v>
          </cell>
          <cell r="L567">
            <v>2.0566359038905385E-2</v>
          </cell>
          <cell r="M567">
            <v>2.891345830093759E-2</v>
          </cell>
          <cell r="N567">
            <v>2.5982821387472817E-2</v>
          </cell>
          <cell r="O567">
            <v>5.4248558928294201E-2</v>
          </cell>
        </row>
        <row r="568">
          <cell r="A568" t="str">
            <v>SCOM-SHLTHCHPWOD</v>
          </cell>
          <cell r="B568" t="str">
            <v>VAR_ncap</v>
          </cell>
          <cell r="C568" t="str">
            <v>-</v>
          </cell>
          <cell r="G568">
            <v>1.3248887518284101E-3</v>
          </cell>
          <cell r="H568">
            <v>9.8150863410324004E-4</v>
          </cell>
          <cell r="I568">
            <v>8.60495073558096E-4</v>
          </cell>
          <cell r="J568">
            <v>8.34487921218585E-4</v>
          </cell>
          <cell r="K568">
            <v>1.56237120399013E-3</v>
          </cell>
          <cell r="L568">
            <v>1.1859954256960999E-3</v>
          </cell>
          <cell r="M568">
            <v>1.8551204085427099E-3</v>
          </cell>
          <cell r="N568">
            <v>1.4471776753901401E-3</v>
          </cell>
          <cell r="O568">
            <v>3.7701612854100699E-3</v>
          </cell>
        </row>
        <row r="569">
          <cell r="A569" t="str">
            <v>SCOM-SHLTHCHPWOD</v>
          </cell>
          <cell r="B569" t="str">
            <v>VAR_cap</v>
          </cell>
          <cell r="C569" t="str">
            <v>-</v>
          </cell>
          <cell r="G569">
            <v>1.3248887518284101E-3</v>
          </cell>
          <cell r="H569">
            <v>1.3138056691733859E-3</v>
          </cell>
          <cell r="I569">
            <v>1.1643199966967898E-3</v>
          </cell>
          <cell r="J569">
            <v>1.2458617259755499E-3</v>
          </cell>
          <cell r="K569">
            <v>2.0501123274873699E-3</v>
          </cell>
          <cell r="L569">
            <v>1.8152939581124801E-3</v>
          </cell>
          <cell r="M569">
            <v>2.6188432830193103E-3</v>
          </cell>
          <cell r="N569">
            <v>2.2520966104776297E-3</v>
          </cell>
          <cell r="O569">
            <v>4.7219808677251302E-3</v>
          </cell>
        </row>
        <row r="570">
          <cell r="A570" t="str">
            <v>SCOM-SHSTG-NGAHP</v>
          </cell>
          <cell r="B570" t="str">
            <v>VAR_fout</v>
          </cell>
          <cell r="C570" t="str">
            <v>SCOM-SHANGAH</v>
          </cell>
          <cell r="D570">
            <v>2.8395504859845329E-4</v>
          </cell>
          <cell r="E570">
            <v>6.7326971084037354E-4</v>
          </cell>
          <cell r="F570">
            <v>7.3080369187608673E-3</v>
          </cell>
          <cell r="G570">
            <v>6.6702451035370296E-3</v>
          </cell>
          <cell r="H570">
            <v>1.7715908339881129E-2</v>
          </cell>
          <cell r="I570">
            <v>1.9177989481367584E-2</v>
          </cell>
          <cell r="J570">
            <v>3.326608351220682E-2</v>
          </cell>
          <cell r="K570">
            <v>6.6959940928692008E-2</v>
          </cell>
          <cell r="L570">
            <v>3.645525079269997E-2</v>
          </cell>
          <cell r="M570">
            <v>9.504166412982458E-2</v>
          </cell>
          <cell r="N570">
            <v>6.7329554455620957E-2</v>
          </cell>
          <cell r="O570">
            <v>0.12896919874361884</v>
          </cell>
        </row>
        <row r="571">
          <cell r="A571" t="str">
            <v>SCOM-SHSTG-NGAHP</v>
          </cell>
          <cell r="B571" t="str">
            <v>VAR_fin</v>
          </cell>
          <cell r="C571" t="str">
            <v>SCOM-SHANGAH</v>
          </cell>
          <cell r="D571">
            <v>2.8395504859845329E-4</v>
          </cell>
          <cell r="E571">
            <v>6.7326971084037354E-4</v>
          </cell>
          <cell r="F571">
            <v>9.4163632264451635E-3</v>
          </cell>
          <cell r="G571">
            <v>8.3269951118794365E-3</v>
          </cell>
          <cell r="H571">
            <v>2.1466587614737791E-2</v>
          </cell>
          <cell r="I571">
            <v>2.2553031685373311E-2</v>
          </cell>
          <cell r="J571">
            <v>3.8011976638877037E-2</v>
          </cell>
          <cell r="K571">
            <v>7.4388725458341104E-2</v>
          </cell>
          <cell r="L571">
            <v>4.0500880334881952E-2</v>
          </cell>
          <cell r="M571">
            <v>0.10559255650351909</v>
          </cell>
          <cell r="N571">
            <v>7.4808790860759325E-2</v>
          </cell>
          <cell r="O571">
            <v>0.14328902655647713</v>
          </cell>
        </row>
        <row r="572">
          <cell r="A572" t="str">
            <v>SCOM-SHSTG-NGAHP</v>
          </cell>
          <cell r="B572" t="str">
            <v>VAR_ncap</v>
          </cell>
          <cell r="C572" t="str">
            <v>-</v>
          </cell>
          <cell r="D572">
            <v>3.7852891480786698E-3</v>
          </cell>
          <cell r="E572">
            <v>3.1969334164267402E-5</v>
          </cell>
          <cell r="F572">
            <v>1.2585507149657699E-4</v>
          </cell>
          <cell r="G572">
            <v>8.0628898121364403E-5</v>
          </cell>
          <cell r="H572">
            <v>4.78813128913286E-4</v>
          </cell>
          <cell r="I572">
            <v>4.95596305012559E-4</v>
          </cell>
          <cell r="J572">
            <v>7.7639306936192897E-4</v>
          </cell>
          <cell r="K572">
            <v>7.0413745707953803E-4</v>
          </cell>
          <cell r="L572">
            <v>5.4006353401027905E-4</v>
          </cell>
          <cell r="M572">
            <v>4.6732421229398304E-3</v>
          </cell>
          <cell r="N572">
            <v>7.2602403377303398E-4</v>
          </cell>
          <cell r="O572">
            <v>1.75603417854356E-3</v>
          </cell>
        </row>
        <row r="573">
          <cell r="A573" t="str">
            <v>SCOM-SHSTG-NGAHP</v>
          </cell>
          <cell r="B573" t="str">
            <v>VAR_cap</v>
          </cell>
          <cell r="C573" t="str">
            <v>-</v>
          </cell>
          <cell r="D573">
            <v>3.7852891480786698E-3</v>
          </cell>
          <cell r="E573">
            <v>3.6866042981319874E-5</v>
          </cell>
          <cell r="F573">
            <v>1.4080282923760023E-4</v>
          </cell>
          <cell r="G573">
            <v>1.434130742588996E-4</v>
          </cell>
          <cell r="H573">
            <v>5.6762348606903003E-4</v>
          </cell>
          <cell r="I573">
            <v>9.1398849101175699E-4</v>
          </cell>
          <cell r="J573">
            <v>1.5216468782222831E-3</v>
          </cell>
          <cell r="K573">
            <v>1.447693736817426E-3</v>
          </cell>
          <cell r="L573">
            <v>1.0717571514442777E-3</v>
          </cell>
          <cell r="M573">
            <v>5.3313420414855426E-3</v>
          </cell>
          <cell r="N573">
            <v>5.0402357040219377E-3</v>
          </cell>
          <cell r="O573">
            <v>5.7185312161019399E-3</v>
          </cell>
        </row>
        <row r="574">
          <cell r="A574" t="str">
            <v>ITOT-SWHCONBR2</v>
          </cell>
          <cell r="B574" t="str">
            <v>VAR_fout</v>
          </cell>
          <cell r="C574" t="str">
            <v>ITOT-ELS</v>
          </cell>
          <cell r="G574">
            <v>7.0884212849421082E-4</v>
          </cell>
          <cell r="H574">
            <v>4.8170239391844942E-3</v>
          </cell>
          <cell r="I574">
            <v>5.0399938229107096E-3</v>
          </cell>
          <cell r="J574">
            <v>4.5106538501673028E-3</v>
          </cell>
          <cell r="K574">
            <v>4.6741731030119195E-3</v>
          </cell>
          <cell r="L574">
            <v>5.2558488505869243E-3</v>
          </cell>
          <cell r="M574">
            <v>6.3060495878356606E-3</v>
          </cell>
          <cell r="N574">
            <v>6.8535458165376976E-3</v>
          </cell>
          <cell r="O574">
            <v>1.1400217265748191E-2</v>
          </cell>
        </row>
        <row r="575">
          <cell r="A575" t="str">
            <v>ITOT-SWHCONBR2</v>
          </cell>
          <cell r="B575" t="str">
            <v>VAR_fout</v>
          </cell>
          <cell r="C575" t="str">
            <v>ITOT-SWHC</v>
          </cell>
          <cell r="G575">
            <v>1.0957342785679408E-3</v>
          </cell>
          <cell r="H575">
            <v>7.4461971695435614E-3</v>
          </cell>
          <cell r="I575">
            <v>7.7908659397337831E-3</v>
          </cell>
          <cell r="J575">
            <v>6.9726076423844248E-3</v>
          </cell>
          <cell r="K575">
            <v>7.2253771143799533E-3</v>
          </cell>
          <cell r="L575">
            <v>8.1245365040504159E-3</v>
          </cell>
          <cell r="M575">
            <v>9.7479458654907026E-3</v>
          </cell>
          <cell r="N575">
            <v>1.0594270259964665E-2</v>
          </cell>
          <cell r="O575">
            <v>1.7622554217732823E-2</v>
          </cell>
        </row>
        <row r="576">
          <cell r="A576" t="str">
            <v>ITOT-SWHCONBR2</v>
          </cell>
          <cell r="B576" t="str">
            <v>VAR_fin</v>
          </cell>
          <cell r="C576" t="str">
            <v>CON</v>
          </cell>
          <cell r="G576">
            <v>1.8045764070621533E-3</v>
          </cell>
          <cell r="H576">
            <v>1.2263221108728057E-2</v>
          </cell>
          <cell r="I576">
            <v>1.2830859762644501E-2</v>
          </cell>
          <cell r="J576">
            <v>1.1483261492551728E-2</v>
          </cell>
          <cell r="K576">
            <v>1.1899550217391888E-2</v>
          </cell>
          <cell r="L576">
            <v>1.3380385354637354E-2</v>
          </cell>
          <cell r="M576">
            <v>1.6053995453326354E-2</v>
          </cell>
          <cell r="N576">
            <v>1.7447816076502354E-2</v>
          </cell>
          <cell r="O576">
            <v>2.9022771483481029E-2</v>
          </cell>
        </row>
        <row r="577">
          <cell r="A577" t="str">
            <v>ITOT-SWHCONBR2</v>
          </cell>
          <cell r="B577" t="str">
            <v>VAR_ncap</v>
          </cell>
          <cell r="C577" t="str">
            <v>-</v>
          </cell>
          <cell r="G577">
            <v>9.7642859359933797E-5</v>
          </cell>
          <cell r="H577">
            <v>5.69155853954688E-4</v>
          </cell>
          <cell r="I577">
            <v>4.9480484627490503E-5</v>
          </cell>
          <cell r="J577">
            <v>6.0132672241795E-6</v>
          </cell>
          <cell r="K577">
            <v>5.9164958690364501E-4</v>
          </cell>
          <cell r="L577">
            <v>1.2284993963003401E-4</v>
          </cell>
          <cell r="M577">
            <v>1.5864390367799201E-4</v>
          </cell>
          <cell r="N577">
            <v>6.01623663361629E-4</v>
          </cell>
          <cell r="O577">
            <v>8.1753340001916E-4</v>
          </cell>
        </row>
        <row r="578">
          <cell r="A578" t="str">
            <v>ITOT-SWHCONBR2</v>
          </cell>
          <cell r="B578" t="str">
            <v>VAR_cap</v>
          </cell>
          <cell r="C578" t="str">
            <v>-</v>
          </cell>
          <cell r="G578">
            <v>9.7642859359933797E-5</v>
          </cell>
          <cell r="H578">
            <v>6.6679871331462202E-4</v>
          </cell>
          <cell r="I578">
            <v>6.9770295060735403E-4</v>
          </cell>
          <cell r="J578">
            <v>6.24649605806358E-4</v>
          </cell>
          <cell r="K578">
            <v>6.4714333875531501E-4</v>
          </cell>
          <cell r="L578">
            <v>7.2731894157986705E-4</v>
          </cell>
          <cell r="M578">
            <v>8.7314343021167005E-4</v>
          </cell>
          <cell r="N578">
            <v>9.4896650667796302E-4</v>
          </cell>
          <cell r="O578">
            <v>1.5778009670587799E-3</v>
          </cell>
        </row>
        <row r="579">
          <cell r="A579" t="str">
            <v>RHES-SHCONBR1</v>
          </cell>
          <cell r="B579" t="str">
            <v>VAR_fout</v>
          </cell>
          <cell r="C579" t="str">
            <v>RHES-SHCON</v>
          </cell>
          <cell r="D579">
            <v>0.56356397174336526</v>
          </cell>
          <cell r="E579">
            <v>1.1277447462525614</v>
          </cell>
          <cell r="F579">
            <v>1.1274437458268229</v>
          </cell>
          <cell r="G579">
            <v>1.1275015454638087</v>
          </cell>
          <cell r="H579">
            <v>1.1275525885250843</v>
          </cell>
          <cell r="I579">
            <v>1.1275961852517227</v>
          </cell>
          <cell r="J579">
            <v>1.1274722991868416</v>
          </cell>
          <cell r="K579">
            <v>2.2108135079027642</v>
          </cell>
          <cell r="L579">
            <v>3.4962013834110923</v>
          </cell>
          <cell r="M579">
            <v>3.4956497994303213</v>
          </cell>
          <cell r="N579">
            <v>3.4960333201066338</v>
          </cell>
          <cell r="O579">
            <v>3.495728496960762</v>
          </cell>
        </row>
        <row r="580">
          <cell r="A580" t="str">
            <v>RHES-SHCONBR1</v>
          </cell>
          <cell r="B580" t="str">
            <v>VAR_fin</v>
          </cell>
          <cell r="C580" t="str">
            <v>CON</v>
          </cell>
          <cell r="D580">
            <v>0.56356397174336526</v>
          </cell>
          <cell r="E580">
            <v>1.1277447462525614</v>
          </cell>
          <cell r="F580">
            <v>1.1274437458268229</v>
          </cell>
          <cell r="G580">
            <v>1.1275015454638087</v>
          </cell>
          <cell r="H580">
            <v>1.1275525885250843</v>
          </cell>
          <cell r="I580">
            <v>1.1275961852517227</v>
          </cell>
          <cell r="J580">
            <v>1.1274722991868416</v>
          </cell>
          <cell r="K580">
            <v>2.2108135079027642</v>
          </cell>
          <cell r="L580">
            <v>3.4962013834110923</v>
          </cell>
          <cell r="M580">
            <v>3.4956497994303213</v>
          </cell>
          <cell r="N580">
            <v>3.4960333201066338</v>
          </cell>
          <cell r="O580">
            <v>3.495728496960762</v>
          </cell>
        </row>
        <row r="581">
          <cell r="A581" t="str">
            <v>RHES-SHCONBR1</v>
          </cell>
          <cell r="B581" t="str">
            <v>VAR_ncap</v>
          </cell>
          <cell r="C581" t="str">
            <v>-</v>
          </cell>
          <cell r="D581">
            <v>4.5550130489825598E-2</v>
          </cell>
          <cell r="E581">
            <v>4.5550110704909198E-2</v>
          </cell>
          <cell r="F581">
            <v>4.2499746278977602E-7</v>
          </cell>
          <cell r="G581">
            <v>1.1015734674062899E-6</v>
          </cell>
          <cell r="H581">
            <v>5.1023785117980295E-7</v>
          </cell>
          <cell r="I581">
            <v>4.0158126294949799E-7</v>
          </cell>
          <cell r="J581">
            <v>1.34165363865976E-7</v>
          </cell>
          <cell r="K581">
            <v>0.132331864382493</v>
          </cell>
          <cell r="L581">
            <v>0.15013806254178</v>
          </cell>
          <cell r="M581">
            <v>2.7755523297338498E-7</v>
          </cell>
          <cell r="N581">
            <v>4.5745237617985898E-7</v>
          </cell>
          <cell r="O581">
            <v>1.4999902028275E-6</v>
          </cell>
        </row>
        <row r="582">
          <cell r="A582" t="str">
            <v>RHES-SHCONBR1</v>
          </cell>
          <cell r="B582" t="str">
            <v>VAR_cap</v>
          </cell>
          <cell r="C582" t="str">
            <v>-</v>
          </cell>
          <cell r="D582">
            <v>4.5550130489825598E-2</v>
          </cell>
          <cell r="E582">
            <v>9.1100241194734893E-2</v>
          </cell>
          <cell r="F582">
            <v>9.1100666192197602E-2</v>
          </cell>
          <cell r="G582">
            <v>9.1101767765665004E-2</v>
          </cell>
          <cell r="H582">
            <v>9.1102278003516196E-2</v>
          </cell>
          <cell r="I582">
            <v>9.1102679584779203E-2</v>
          </cell>
          <cell r="J582">
            <v>9.1102813750142994E-2</v>
          </cell>
          <cell r="K582">
            <v>0.17863431251930501</v>
          </cell>
          <cell r="L582">
            <v>0.28247190793892302</v>
          </cell>
          <cell r="M582">
            <v>0.28247125046398402</v>
          </cell>
          <cell r="N582">
            <v>0.282471225185284</v>
          </cell>
          <cell r="O582">
            <v>0.282472296087448</v>
          </cell>
        </row>
        <row r="583">
          <cell r="A583" t="str">
            <v>ITOT-SWHCONBR3</v>
          </cell>
          <cell r="B583" t="str">
            <v>VAR_fout</v>
          </cell>
          <cell r="C583" t="str">
            <v>ITOT-ELS</v>
          </cell>
          <cell r="G583">
            <v>5.5135111599365441E-4</v>
          </cell>
          <cell r="H583">
            <v>1.4956353663643279E-3</v>
          </cell>
          <cell r="I583">
            <v>1.7632596403024414E-3</v>
          </cell>
          <cell r="J583">
            <v>1.3455268047377112E-3</v>
          </cell>
          <cell r="K583">
            <v>1.9670524820747182E-3</v>
          </cell>
          <cell r="L583">
            <v>1.7794098213268212E-3</v>
          </cell>
          <cell r="M583">
            <v>2.4940581814242549E-3</v>
          </cell>
          <cell r="N583">
            <v>2.2329751927322723E-3</v>
          </cell>
          <cell r="O583">
            <v>4.1987711914266354E-3</v>
          </cell>
        </row>
        <row r="584">
          <cell r="A584" t="str">
            <v>ITOT-SWHCONBR3</v>
          </cell>
          <cell r="B584" t="str">
            <v>VAR_fout</v>
          </cell>
          <cell r="C584" t="str">
            <v>ITOT-SWHC</v>
          </cell>
          <cell r="G584">
            <v>1.0941875659595767E-3</v>
          </cell>
          <cell r="H584">
            <v>2.9681732268482053E-3</v>
          </cell>
          <cell r="I584">
            <v>3.4992887798915686E-3</v>
          </cell>
          <cell r="J584">
            <v>2.6702742711529549E-3</v>
          </cell>
          <cell r="K584">
            <v>3.9037272348621775E-3</v>
          </cell>
          <cell r="L584">
            <v>3.5313397302791879E-3</v>
          </cell>
          <cell r="M584">
            <v>4.9495999404589666E-3</v>
          </cell>
          <cell r="N584">
            <v>4.4314659390513747E-3</v>
          </cell>
          <cell r="O584">
            <v>8.3326996113692094E-3</v>
          </cell>
        </row>
        <row r="585">
          <cell r="A585" t="str">
            <v>ITOT-SWHCONBR3</v>
          </cell>
          <cell r="B585" t="str">
            <v>VAR_fin</v>
          </cell>
          <cell r="C585" t="str">
            <v>CON</v>
          </cell>
          <cell r="G585">
            <v>1.6455386819532306E-3</v>
          </cell>
          <cell r="H585">
            <v>4.4638085932125282E-3</v>
          </cell>
          <cell r="I585">
            <v>5.2625484201940052E-3</v>
          </cell>
          <cell r="J585">
            <v>4.015801075890669E-3</v>
          </cell>
          <cell r="K585">
            <v>5.8707797169368975E-3</v>
          </cell>
          <cell r="L585">
            <v>5.3107495516060066E-3</v>
          </cell>
          <cell r="M585">
            <v>7.4436581218832237E-3</v>
          </cell>
          <cell r="N585">
            <v>6.6644411317836466E-3</v>
          </cell>
          <cell r="O585">
            <v>1.2531470802795838E-2</v>
          </cell>
        </row>
        <row r="586">
          <cell r="A586" t="str">
            <v>ITOT-SWHCONBR3</v>
          </cell>
          <cell r="B586" t="str">
            <v>VAR_ncap</v>
          </cell>
          <cell r="C586" t="str">
            <v>-</v>
          </cell>
          <cell r="G586">
            <v>8.8979968863632704E-5</v>
          </cell>
          <cell r="H586">
            <v>1.53386814560958E-4</v>
          </cell>
          <cell r="I586">
            <v>5.9894145446812302E-5</v>
          </cell>
          <cell r="J586">
            <v>5.0681445272319304E-6</v>
          </cell>
          <cell r="K586">
            <v>2.5329048371920698E-4</v>
          </cell>
          <cell r="L586">
            <v>2.1360624337769901E-5</v>
          </cell>
          <cell r="M586">
            <v>1.29171776689927E-4</v>
          </cell>
          <cell r="N586">
            <v>1.73629522205729E-4</v>
          </cell>
          <cell r="O586">
            <v>3.7772477134325502E-4</v>
          </cell>
        </row>
        <row r="587">
          <cell r="A587" t="str">
            <v>ITOT-SWHCONBR3</v>
          </cell>
          <cell r="B587" t="str">
            <v>VAR_cap</v>
          </cell>
          <cell r="C587" t="str">
            <v>-</v>
          </cell>
          <cell r="G587">
            <v>8.8979968863632704E-5</v>
          </cell>
          <cell r="H587">
            <v>2.4236678342459E-4</v>
          </cell>
          <cell r="I587">
            <v>2.8533276924677599E-4</v>
          </cell>
          <cell r="J587">
            <v>2.18349104535002E-4</v>
          </cell>
          <cell r="K587">
            <v>3.18252773693251E-4</v>
          </cell>
          <cell r="L587">
            <v>2.88250726293728E-4</v>
          </cell>
          <cell r="M587">
            <v>4.0382288474690402E-4</v>
          </cell>
          <cell r="N587">
            <v>3.62253610504125E-4</v>
          </cell>
          <cell r="O587">
            <v>6.8052607023891102E-4</v>
          </cell>
        </row>
        <row r="588">
          <cell r="A588" t="str">
            <v>ITOT-ELCSPECADV</v>
          </cell>
          <cell r="B588" t="str">
            <v>VAR_fout</v>
          </cell>
          <cell r="C588" t="str">
            <v>ITOT-ELS</v>
          </cell>
          <cell r="G588">
            <v>2.2676183586014848E-3</v>
          </cell>
          <cell r="H588">
            <v>4.5203340492896826E-3</v>
          </cell>
          <cell r="I588">
            <v>5.12322413703333E-3</v>
          </cell>
          <cell r="J588">
            <v>6.2362643171117137E-3</v>
          </cell>
          <cell r="K588">
            <v>1.0597750994446842E-2</v>
          </cell>
          <cell r="L588">
            <v>8.6510000662209895E-3</v>
          </cell>
          <cell r="M588">
            <v>1.3191182141051954E-2</v>
          </cell>
          <cell r="N588">
            <v>1.3052351177319111E-2</v>
          </cell>
          <cell r="O588">
            <v>2.491491363509938E-2</v>
          </cell>
        </row>
        <row r="589">
          <cell r="A589" t="str">
            <v>ITOT-ELCSPECADV</v>
          </cell>
          <cell r="B589" t="str">
            <v>VAR_fin</v>
          </cell>
          <cell r="C589" t="str">
            <v>ITOT_ELC</v>
          </cell>
          <cell r="G589">
            <v>1.9524868234453471E-3</v>
          </cell>
          <cell r="H589">
            <v>3.795101023045107E-3</v>
          </cell>
          <cell r="I589">
            <v>4.1966319826156643E-3</v>
          </cell>
          <cell r="J589">
            <v>4.8289931206238808E-3</v>
          </cell>
          <cell r="K589">
            <v>7.7807456068692028E-3</v>
          </cell>
          <cell r="L589">
            <v>6.3514637016424342E-3</v>
          </cell>
          <cell r="M589">
            <v>9.6848126123347134E-3</v>
          </cell>
          <cell r="N589">
            <v>9.5828845323366364E-3</v>
          </cell>
          <cell r="O589">
            <v>1.8292240015207455E-2</v>
          </cell>
        </row>
        <row r="590">
          <cell r="A590" t="str">
            <v>ITOT-ELCSPECADV</v>
          </cell>
          <cell r="B590" t="str">
            <v>VAR_ncap</v>
          </cell>
          <cell r="C590" t="str">
            <v>-</v>
          </cell>
          <cell r="G590">
            <v>1.47624016967685E-4</v>
          </cell>
          <cell r="H590">
            <v>1.3176949699963701E-4</v>
          </cell>
          <cell r="I590">
            <v>2.6361312066996E-5</v>
          </cell>
          <cell r="J590">
            <v>4.4457893639219899E-5</v>
          </cell>
          <cell r="K590">
            <v>2.5564660810709799E-4</v>
          </cell>
          <cell r="L590">
            <v>2.7199839677334599E-5</v>
          </cell>
          <cell r="M590">
            <v>4.0302733096817699E-4</v>
          </cell>
          <cell r="N590">
            <v>1.6499689742045599E-5</v>
          </cell>
          <cell r="O590">
            <v>7.1534837841716499E-4</v>
          </cell>
        </row>
        <row r="591">
          <cell r="A591" t="str">
            <v>ITOT-ELCSPECADV</v>
          </cell>
          <cell r="B591" t="str">
            <v>VAR_cap</v>
          </cell>
          <cell r="C591" t="str">
            <v>-</v>
          </cell>
          <cell r="G591">
            <v>1.47624016967685E-4</v>
          </cell>
          <cell r="H591">
            <v>2.7902968700903611E-4</v>
          </cell>
          <cell r="I591">
            <v>3.0430236819354147E-4</v>
          </cell>
          <cell r="J591">
            <v>3.4682036436863381E-4</v>
          </cell>
          <cell r="K591">
            <v>5.9804336144160173E-4</v>
          </cell>
          <cell r="L591">
            <v>4.7827347126470644E-4</v>
          </cell>
          <cell r="M591">
            <v>7.4773681403262347E-4</v>
          </cell>
          <cell r="N591">
            <v>7.30919424137338E-4</v>
          </cell>
          <cell r="O591">
            <v>1.4081238308460684E-3</v>
          </cell>
        </row>
        <row r="592">
          <cell r="A592" t="str">
            <v>RHES-SHELCBR</v>
          </cell>
          <cell r="B592" t="str">
            <v>VAR_fout</v>
          </cell>
          <cell r="C592" t="str">
            <v>RHES-SHAELCB</v>
          </cell>
          <cell r="D592">
            <v>4.2799927233013655</v>
          </cell>
          <cell r="E592">
            <v>3.7458510390301938</v>
          </cell>
          <cell r="F592">
            <v>4.1540549077170787</v>
          </cell>
          <cell r="G592">
            <v>2.6946737854369331</v>
          </cell>
          <cell r="H592">
            <v>3.2771652424673214</v>
          </cell>
          <cell r="I592">
            <v>2.5649643774453605</v>
          </cell>
          <cell r="J592">
            <v>1.4076670573336534</v>
          </cell>
          <cell r="K592">
            <v>0.65013660233325687</v>
          </cell>
          <cell r="L592">
            <v>0.25614550398929703</v>
          </cell>
          <cell r="M592">
            <v>0.23833885965973536</v>
          </cell>
          <cell r="N592">
            <v>0.23224525940982091</v>
          </cell>
          <cell r="O592">
            <v>0.19358325310799149</v>
          </cell>
        </row>
        <row r="593">
          <cell r="A593" t="str">
            <v>RHES-SHELCBR</v>
          </cell>
          <cell r="B593" t="str">
            <v>VAR_fin</v>
          </cell>
          <cell r="C593" t="str">
            <v>RHES_ELC</v>
          </cell>
          <cell r="D593">
            <v>4.505255498211965</v>
          </cell>
          <cell r="E593">
            <v>3.9430010937159947</v>
          </cell>
          <cell r="F593">
            <v>4.3726893765442982</v>
          </cell>
          <cell r="G593">
            <v>2.836498721512557</v>
          </cell>
          <cell r="H593">
            <v>3.4496476236498119</v>
          </cell>
          <cell r="I593">
            <v>2.6999625025740666</v>
          </cell>
          <cell r="J593">
            <v>1.4817547971933205</v>
          </cell>
          <cell r="K593">
            <v>0.6843543182455335</v>
          </cell>
          <cell r="L593">
            <v>0.26962684630452316</v>
          </cell>
          <cell r="M593">
            <v>0.25088301016814268</v>
          </cell>
          <cell r="N593">
            <v>0.24446869411560077</v>
          </cell>
          <cell r="O593">
            <v>0.20377184537683316</v>
          </cell>
        </row>
        <row r="594">
          <cell r="A594" t="str">
            <v>RHES-SHELCBR</v>
          </cell>
          <cell r="B594" t="str">
            <v>VAR_ncap</v>
          </cell>
          <cell r="C594" t="str">
            <v>-</v>
          </cell>
          <cell r="D594">
            <v>6.5603342775966398E-8</v>
          </cell>
          <cell r="E594">
            <v>4.78877606624855E-6</v>
          </cell>
          <cell r="F594">
            <v>7.8833038011942307E-6</v>
          </cell>
          <cell r="G594">
            <v>5.1330675798854199E-6</v>
          </cell>
          <cell r="H594">
            <v>0.175883941317551</v>
          </cell>
          <cell r="I594">
            <v>3.36382998796593E-2</v>
          </cell>
          <cell r="J594">
            <v>3.61580528979583E-6</v>
          </cell>
          <cell r="K594">
            <v>1.9525555299700199E-2</v>
          </cell>
          <cell r="L594">
            <v>9.7917085070477306E-6</v>
          </cell>
          <cell r="M594">
            <v>8.8912877606518097E-4</v>
          </cell>
          <cell r="N594">
            <v>1.52459692458633E-2</v>
          </cell>
          <cell r="O594">
            <v>1.2951603473378101E-3</v>
          </cell>
        </row>
        <row r="595">
          <cell r="A595" t="str">
            <v>RHES-SHELCBR</v>
          </cell>
          <cell r="B595" t="str">
            <v>VAR_cap</v>
          </cell>
          <cell r="C595" t="str">
            <v>-</v>
          </cell>
          <cell r="D595">
            <v>0.34576936547967574</v>
          </cell>
          <cell r="E595">
            <v>0.34577241092939698</v>
          </cell>
          <cell r="F595">
            <v>0.345778377889633</v>
          </cell>
          <cell r="G595">
            <v>0.34577848359351465</v>
          </cell>
          <cell r="H595">
            <v>0.26556313165958939</v>
          </cell>
          <cell r="I595">
            <v>0.20952527592165257</v>
          </cell>
          <cell r="J595">
            <v>0.20762708679457706</v>
          </cell>
          <cell r="K595">
            <v>5.3164326952609045E-2</v>
          </cell>
          <cell r="L595">
            <v>2.4700267782239532E-2</v>
          </cell>
          <cell r="M595">
            <v>2.0415051473826919E-2</v>
          </cell>
          <cell r="N595">
            <v>1.9593627271847179E-2</v>
          </cell>
          <cell r="O595">
            <v>1.742542283395342E-2</v>
          </cell>
        </row>
        <row r="596">
          <cell r="A596" t="str">
            <v>RHSA-WHELCBR</v>
          </cell>
          <cell r="B596" t="str">
            <v>VAR_fout</v>
          </cell>
          <cell r="C596" t="str">
            <v>RHSA-WHAELCB</v>
          </cell>
          <cell r="D596">
            <v>6.6447088368343046</v>
          </cell>
          <cell r="E596">
            <v>6.9687110873843023</v>
          </cell>
          <cell r="F596">
            <v>6.9133439400691179</v>
          </cell>
          <cell r="G596">
            <v>5.1695202419400568</v>
          </cell>
          <cell r="H596">
            <v>4.1296262165721735</v>
          </cell>
          <cell r="I596">
            <v>3.6197599283240249</v>
          </cell>
          <cell r="J596">
            <v>3.0300474495000573</v>
          </cell>
          <cell r="K596">
            <v>1.9236928660623753</v>
          </cell>
          <cell r="L596">
            <v>0.52922715439098234</v>
          </cell>
          <cell r="M596">
            <v>0.46535118586447838</v>
          </cell>
          <cell r="N596">
            <v>0.43698634722819041</v>
          </cell>
          <cell r="O596">
            <v>0.3624349984803672</v>
          </cell>
        </row>
        <row r="597">
          <cell r="A597" t="str">
            <v>RHSA-WHELCBR</v>
          </cell>
          <cell r="B597" t="str">
            <v>VAR_fin</v>
          </cell>
          <cell r="C597" t="str">
            <v>RHSA_ELC</v>
          </cell>
          <cell r="D597">
            <v>8.411023844094057</v>
          </cell>
          <cell r="E597">
            <v>8.7988776355862459</v>
          </cell>
          <cell r="F597">
            <v>8.6960301132944888</v>
          </cell>
          <cell r="G597">
            <v>6.4619003024250707</v>
          </cell>
          <cell r="H597">
            <v>5.1299704553691567</v>
          </cell>
          <cell r="I597">
            <v>4.4688394176839816</v>
          </cell>
          <cell r="J597">
            <v>3.7178496312884128</v>
          </cell>
          <cell r="K597">
            <v>2.3459669098321645</v>
          </cell>
          <cell r="L597">
            <v>0.6453989687694911</v>
          </cell>
          <cell r="M597">
            <v>0.56750144617619303</v>
          </cell>
          <cell r="N597">
            <v>0.53291017954657394</v>
          </cell>
          <cell r="O597">
            <v>0.44199390058581411</v>
          </cell>
        </row>
        <row r="598">
          <cell r="A598" t="str">
            <v>RHSA-WHELCBR</v>
          </cell>
          <cell r="B598" t="str">
            <v>VAR_ncap</v>
          </cell>
          <cell r="C598" t="str">
            <v>-</v>
          </cell>
          <cell r="D598">
            <v>3.4445758848447302E-5</v>
          </cell>
          <cell r="E598">
            <v>3.5389470345277098E-2</v>
          </cell>
          <cell r="F598">
            <v>1.1037323565964699E-5</v>
          </cell>
          <cell r="G598">
            <v>1.03028993757269E-5</v>
          </cell>
          <cell r="H598">
            <v>0.15124546309068901</v>
          </cell>
          <cell r="I598">
            <v>9.8708357818519402E-2</v>
          </cell>
          <cell r="J598">
            <v>1.4736713677283401E-5</v>
          </cell>
          <cell r="K598">
            <v>3.3274022520015697E-2</v>
          </cell>
          <cell r="L598">
            <v>2.6722192697334701E-5</v>
          </cell>
          <cell r="M598">
            <v>2.7365399768033102E-3</v>
          </cell>
          <cell r="N598">
            <v>2.4224971778492602E-2</v>
          </cell>
          <cell r="O598">
            <v>1.8482761869456699E-3</v>
          </cell>
        </row>
        <row r="599">
          <cell r="A599" t="str">
            <v>RHSA-WHELCBR</v>
          </cell>
          <cell r="B599" t="str">
            <v>VAR_cap</v>
          </cell>
          <cell r="C599" t="str">
            <v>-</v>
          </cell>
          <cell r="D599">
            <v>0.43760303453252541</v>
          </cell>
          <cell r="E599">
            <v>0.47299065879614105</v>
          </cell>
          <cell r="F599">
            <v>0.47299805875185214</v>
          </cell>
          <cell r="G599">
            <v>0.47300029251105213</v>
          </cell>
          <cell r="H599">
            <v>0.28287240701364008</v>
          </cell>
          <cell r="I599">
            <v>0.24996015552352588</v>
          </cell>
          <cell r="J599">
            <v>0.24996015346173203</v>
          </cell>
          <cell r="K599">
            <v>0.13199140288961642</v>
          </cell>
          <cell r="L599">
            <v>4.8468926142139622E-2</v>
          </cell>
          <cell r="M599">
            <v>3.6027928182708384E-2</v>
          </cell>
          <cell r="N599">
            <v>3.2862592983052587E-2</v>
          </cell>
          <cell r="O599">
            <v>2.8800892917021616E-2</v>
          </cell>
        </row>
        <row r="600">
          <cell r="A600" t="str">
            <v>ITOT-SWHLTHDH</v>
          </cell>
          <cell r="B600" t="str">
            <v>VAR_fout</v>
          </cell>
          <cell r="C600" t="str">
            <v>ITOT-SWH</v>
          </cell>
          <cell r="D600">
            <v>6.5822929250115561</v>
          </cell>
          <cell r="E600">
            <v>7.0678580257630816</v>
          </cell>
          <cell r="F600">
            <v>6.8712515128779508</v>
          </cell>
          <cell r="G600">
            <v>7.2980122178247191</v>
          </cell>
          <cell r="H600">
            <v>6.9331226925505325</v>
          </cell>
          <cell r="I600">
            <v>7.4069586786320025</v>
          </cell>
          <cell r="J600">
            <v>8.4118800150433906</v>
          </cell>
          <cell r="K600">
            <v>8.765071852376261</v>
          </cell>
          <cell r="L600">
            <v>8.6876570806362832</v>
          </cell>
          <cell r="M600">
            <v>8.9158306420339599</v>
          </cell>
          <cell r="N600">
            <v>8.5900013089563387</v>
          </cell>
          <cell r="O600">
            <v>8.5142767857244213</v>
          </cell>
        </row>
        <row r="601">
          <cell r="A601" t="str">
            <v>ITOT-SWHLTHDH</v>
          </cell>
          <cell r="B601" t="str">
            <v>VAR_fin</v>
          </cell>
          <cell r="C601" t="str">
            <v>ITOT_LTH_DH</v>
          </cell>
          <cell r="D601">
            <v>7.1200237290759176</v>
          </cell>
          <cell r="E601">
            <v>7.6289162657039089</v>
          </cell>
          <cell r="F601">
            <v>7.3930013711489089</v>
          </cell>
          <cell r="G601">
            <v>7.8105668322865816</v>
          </cell>
          <cell r="H601">
            <v>7.380946681732242</v>
          </cell>
          <cell r="I601">
            <v>7.8440505088747505</v>
          </cell>
          <cell r="J601">
            <v>8.8813608270522106</v>
          </cell>
          <cell r="K601">
            <v>9.2263914235539506</v>
          </cell>
          <cell r="L601">
            <v>9.1449021901434548</v>
          </cell>
          <cell r="M601">
            <v>9.3850848863515353</v>
          </cell>
          <cell r="N601">
            <v>9.0421066410066757</v>
          </cell>
          <cell r="O601">
            <v>8.9623966165520201</v>
          </cell>
        </row>
        <row r="602">
          <cell r="A602" t="str">
            <v>ITOT-SWHLTHDH</v>
          </cell>
          <cell r="B602" t="str">
            <v>VAR_fin</v>
          </cell>
          <cell r="C602" t="str">
            <v>ITOTLTHDHC</v>
          </cell>
          <cell r="D602">
            <v>6.5822929250115561</v>
          </cell>
          <cell r="E602">
            <v>7.0678580257630816</v>
          </cell>
          <cell r="F602">
            <v>6.8712515128779508</v>
          </cell>
          <cell r="G602">
            <v>7.2980122178247191</v>
          </cell>
          <cell r="H602">
            <v>6.9331226925505325</v>
          </cell>
          <cell r="I602">
            <v>7.4069586786320025</v>
          </cell>
          <cell r="J602">
            <v>8.4118800150433906</v>
          </cell>
          <cell r="K602">
            <v>8.765071852376261</v>
          </cell>
          <cell r="L602">
            <v>8.6876570806362832</v>
          </cell>
          <cell r="M602">
            <v>8.9158306420339599</v>
          </cell>
          <cell r="N602">
            <v>8.5900013089563387</v>
          </cell>
          <cell r="O602">
            <v>8.5142767857244213</v>
          </cell>
        </row>
        <row r="603">
          <cell r="A603" t="str">
            <v>ITOT-SWHLTHDH</v>
          </cell>
          <cell r="B603" t="str">
            <v>VAR_ncap</v>
          </cell>
          <cell r="C603" t="str">
            <v>-</v>
          </cell>
          <cell r="E603">
            <v>0.119677728958812</v>
          </cell>
          <cell r="F603">
            <v>0.18364234948317501</v>
          </cell>
          <cell r="G603">
            <v>0.198404102804871</v>
          </cell>
          <cell r="H603">
            <v>0.37585775893671403</v>
          </cell>
          <cell r="I603">
            <v>0.35120890136095001</v>
          </cell>
          <cell r="J603">
            <v>0.246451121040584</v>
          </cell>
          <cell r="K603">
            <v>0.42421946479817202</v>
          </cell>
          <cell r="L603">
            <v>0.32272774747340499</v>
          </cell>
          <cell r="M603">
            <v>0.31505976622694298</v>
          </cell>
          <cell r="N603">
            <v>0.43435111904356599</v>
          </cell>
          <cell r="O603">
            <v>0.208706498746591</v>
          </cell>
        </row>
        <row r="604">
          <cell r="A604" t="str">
            <v>ITOT-SWHLTHDH</v>
          </cell>
          <cell r="B604" t="str">
            <v>VAR_cap</v>
          </cell>
          <cell r="C604" t="str">
            <v>-</v>
          </cell>
          <cell r="D604">
            <v>0.79547229253225304</v>
          </cell>
          <cell r="E604">
            <v>0.57424348732696107</v>
          </cell>
          <cell r="F604">
            <v>0.59777033619637299</v>
          </cell>
          <cell r="G604">
            <v>0.64249816790124303</v>
          </cell>
          <cell r="H604">
            <v>0.69496800013606097</v>
          </cell>
          <cell r="I604">
            <v>0.74673405713001706</v>
          </cell>
          <cell r="J604">
            <v>0.71865938215075797</v>
          </cell>
          <cell r="K604">
            <v>0.79255500786602284</v>
          </cell>
          <cell r="L604">
            <v>0.79251958124490107</v>
          </cell>
          <cell r="M604">
            <v>0.739508239655571</v>
          </cell>
          <cell r="N604">
            <v>0.795359145323975</v>
          </cell>
          <cell r="O604">
            <v>0.674842277874112</v>
          </cell>
        </row>
        <row r="605">
          <cell r="A605" t="str">
            <v>RHES-SHCONBR2</v>
          </cell>
          <cell r="B605" t="str">
            <v>VAR_fout</v>
          </cell>
          <cell r="C605" t="str">
            <v>RHES-SHCON</v>
          </cell>
          <cell r="D605">
            <v>0.41018493352918778</v>
          </cell>
          <cell r="E605">
            <v>0.82076433597501108</v>
          </cell>
          <cell r="F605">
            <v>0.82051849142300615</v>
          </cell>
          <cell r="G605">
            <v>0.82054530989850971</v>
          </cell>
          <cell r="H605">
            <v>0.82059819273028145</v>
          </cell>
          <cell r="I605">
            <v>0.8206333191669426</v>
          </cell>
          <cell r="J605">
            <v>0.82053402085410643</v>
          </cell>
          <cell r="K605">
            <v>0.41945640871458179</v>
          </cell>
          <cell r="L605">
            <v>4.7314064840264708E-2</v>
          </cell>
          <cell r="M605">
            <v>4.733370971078233E-2</v>
          </cell>
          <cell r="N605">
            <v>4.7304286646581366E-2</v>
          </cell>
          <cell r="O605">
            <v>4.7398528207628084E-2</v>
          </cell>
        </row>
        <row r="606">
          <cell r="A606" t="str">
            <v>RHES-SHCONBR2</v>
          </cell>
          <cell r="B606" t="str">
            <v>VAR_fin</v>
          </cell>
          <cell r="C606" t="str">
            <v>CON</v>
          </cell>
          <cell r="D606">
            <v>0.41018493352918778</v>
          </cell>
          <cell r="E606">
            <v>0.82076433597501108</v>
          </cell>
          <cell r="F606">
            <v>0.82051849142300615</v>
          </cell>
          <cell r="G606">
            <v>0.82054530989850971</v>
          </cell>
          <cell r="H606">
            <v>0.82059819273028145</v>
          </cell>
          <cell r="I606">
            <v>0.8206333191669426</v>
          </cell>
          <cell r="J606">
            <v>0.82053402085410643</v>
          </cell>
          <cell r="K606">
            <v>0.41945640871458179</v>
          </cell>
          <cell r="L606">
            <v>4.7314064840264708E-2</v>
          </cell>
          <cell r="M606">
            <v>4.733370971078233E-2</v>
          </cell>
          <cell r="N606">
            <v>4.7304286646581366E-2</v>
          </cell>
          <cell r="O606">
            <v>4.7398528207628084E-2</v>
          </cell>
        </row>
        <row r="607">
          <cell r="A607" t="str">
            <v>RHES-SHCONBR2</v>
          </cell>
          <cell r="B607" t="str">
            <v>VAR_ncap</v>
          </cell>
          <cell r="C607" t="str">
            <v>-</v>
          </cell>
          <cell r="D607">
            <v>3.3150008108164701E-2</v>
          </cell>
          <cell r="E607">
            <v>3.3149990446763998E-2</v>
          </cell>
          <cell r="F607">
            <v>4.1484722179902801E-7</v>
          </cell>
          <cell r="G607">
            <v>1.0072089942162999E-6</v>
          </cell>
          <cell r="H607">
            <v>4.9183290249564199E-7</v>
          </cell>
          <cell r="I607">
            <v>3.9385017247019999E-7</v>
          </cell>
          <cell r="J607">
            <v>1.3293775281279201E-7</v>
          </cell>
          <cell r="K607">
            <v>1.9698686265165501E-4</v>
          </cell>
          <cell r="L607">
            <v>3.6229777657899101E-3</v>
          </cell>
          <cell r="M607">
            <v>2.8699479267375798E-7</v>
          </cell>
          <cell r="N607">
            <v>4.63085970920207E-7</v>
          </cell>
          <cell r="O607">
            <v>1.5537624191825301E-6</v>
          </cell>
        </row>
        <row r="608">
          <cell r="A608" t="str">
            <v>RHES-SHCONBR2</v>
          </cell>
          <cell r="B608" t="str">
            <v>VAR_cap</v>
          </cell>
          <cell r="C608" t="str">
            <v>-</v>
          </cell>
          <cell r="D608">
            <v>3.3150008108164701E-2</v>
          </cell>
          <cell r="E608">
            <v>6.6299998554928699E-2</v>
          </cell>
          <cell r="F608">
            <v>6.6300413402150496E-2</v>
          </cell>
          <cell r="G608">
            <v>6.6301420611144704E-2</v>
          </cell>
          <cell r="H608">
            <v>6.6301912444047206E-2</v>
          </cell>
          <cell r="I608">
            <v>6.6302306294219696E-2</v>
          </cell>
          <cell r="J608">
            <v>6.6302439231972501E-2</v>
          </cell>
          <cell r="K608">
            <v>3.3895075260896398E-2</v>
          </cell>
          <cell r="L608">
            <v>3.8218461520510998E-3</v>
          </cell>
          <cell r="M608">
            <v>3.8212702440620101E-3</v>
          </cell>
          <cell r="N608">
            <v>3.8212669542874601E-3</v>
          </cell>
          <cell r="O608">
            <v>3.8224014093771498E-3</v>
          </cell>
        </row>
        <row r="609">
          <cell r="A609" t="str">
            <v>ITOT-SWHCONBR4</v>
          </cell>
          <cell r="B609" t="str">
            <v>VAR_fout</v>
          </cell>
          <cell r="C609" t="str">
            <v>ITOT-ELS</v>
          </cell>
          <cell r="H609">
            <v>4.9894758125362012E-4</v>
          </cell>
          <cell r="I609">
            <v>6.1033223379990446E-4</v>
          </cell>
          <cell r="J609">
            <v>6.1112358179074729E-4</v>
          </cell>
          <cell r="K609">
            <v>8.8093975033364956E-4</v>
          </cell>
          <cell r="L609">
            <v>8.0070445983711658E-4</v>
          </cell>
          <cell r="M609">
            <v>1.1898913256717519E-3</v>
          </cell>
          <cell r="N609">
            <v>9.4679512180742326E-4</v>
          </cell>
          <cell r="O609">
            <v>1.9039995206573197E-3</v>
          </cell>
        </row>
        <row r="610">
          <cell r="A610" t="str">
            <v>ITOT-SWHCONBR4</v>
          </cell>
          <cell r="B610" t="str">
            <v>VAR_fout</v>
          </cell>
          <cell r="C610" t="str">
            <v>ITOT-SWHC</v>
          </cell>
          <cell r="H610">
            <v>5.3619593586197957E-3</v>
          </cell>
          <cell r="I610">
            <v>6.5589588081943978E-3</v>
          </cell>
          <cell r="J610">
            <v>6.5674630597928624E-3</v>
          </cell>
          <cell r="K610">
            <v>9.4670528852221544E-3</v>
          </cell>
          <cell r="L610">
            <v>8.6048012521176779E-3</v>
          </cell>
          <cell r="M610">
            <v>1.2787212863916212E-2</v>
          </cell>
          <cell r="N610">
            <v>1.0174770165867108E-2</v>
          </cell>
          <cell r="O610">
            <v>2.0461404027543935E-2</v>
          </cell>
        </row>
        <row r="611">
          <cell r="A611" t="str">
            <v>ITOT-SWHCONBR4</v>
          </cell>
          <cell r="B611" t="str">
            <v>VAR_fin</v>
          </cell>
          <cell r="C611" t="str">
            <v>CON</v>
          </cell>
          <cell r="H611">
            <v>5.8609069398734212E-3</v>
          </cell>
          <cell r="I611">
            <v>7.1692910419942973E-3</v>
          </cell>
          <cell r="J611">
            <v>7.1785866415836107E-3</v>
          </cell>
          <cell r="K611">
            <v>1.0347992635555792E-2</v>
          </cell>
          <cell r="L611">
            <v>9.4055057119547918E-3</v>
          </cell>
          <cell r="M611">
            <v>1.3977104189587945E-2</v>
          </cell>
          <cell r="N611">
            <v>1.1121565287674537E-2</v>
          </cell>
          <cell r="O611">
            <v>2.2365403548201272E-2</v>
          </cell>
        </row>
        <row r="612">
          <cell r="A612" t="str">
            <v>ITOT-SWHCONBR4</v>
          </cell>
          <cell r="B612" t="str">
            <v>VAR_ncap</v>
          </cell>
          <cell r="C612" t="str">
            <v>-</v>
          </cell>
          <cell r="H612">
            <v>3.1641575474977099E-4</v>
          </cell>
          <cell r="I612">
            <v>7.1041076448955198E-5</v>
          </cell>
          <cell r="J612">
            <v>1.08637650773667E-6</v>
          </cell>
          <cell r="K612">
            <v>4.8703692809283299E-4</v>
          </cell>
          <cell r="L612">
            <v>1.13518557523854E-5</v>
          </cell>
          <cell r="M612">
            <v>2.58268170242331E-4</v>
          </cell>
          <cell r="N612">
            <v>2.5100193616228202E-4</v>
          </cell>
          <cell r="O612">
            <v>7.0163871508474097E-4</v>
          </cell>
        </row>
        <row r="613">
          <cell r="A613" t="str">
            <v>ITOT-SWHCONBR4</v>
          </cell>
          <cell r="B613" t="str">
            <v>VAR_cap</v>
          </cell>
          <cell r="C613" t="str">
            <v>-</v>
          </cell>
          <cell r="H613">
            <v>3.1641575474977099E-4</v>
          </cell>
          <cell r="I613">
            <v>3.87456831198726E-4</v>
          </cell>
          <cell r="J613">
            <v>3.8854320770646301E-4</v>
          </cell>
          <cell r="K613">
            <v>5.5916438104952496E-4</v>
          </cell>
          <cell r="L613">
            <v>5.10246971527019E-4</v>
          </cell>
          <cell r="M613">
            <v>7.5665695408754896E-4</v>
          </cell>
          <cell r="N613">
            <v>6.0328818587564604E-4</v>
          </cell>
          <cell r="O613">
            <v>1.21090882148935E-3</v>
          </cell>
        </row>
        <row r="614">
          <cell r="A614" t="str">
            <v>D-ITOT_NKEV_GAS_ELC_CHP</v>
          </cell>
          <cell r="B614" t="str">
            <v>VAR_fout</v>
          </cell>
          <cell r="C614" t="str">
            <v>ITOT_ELC</v>
          </cell>
          <cell r="D614">
            <v>0.65913410300611408</v>
          </cell>
          <cell r="E614">
            <v>8.7296963154588902E-2</v>
          </cell>
          <cell r="F614">
            <v>5.5560276896057012E-2</v>
          </cell>
          <cell r="G614">
            <v>0.85643361531624862</v>
          </cell>
          <cell r="H614">
            <v>0.67030038911578493</v>
          </cell>
          <cell r="I614">
            <v>0.19911310444333813</v>
          </cell>
          <cell r="J614">
            <v>0.15791179466792196</v>
          </cell>
          <cell r="K614">
            <v>0.11192642599998567</v>
          </cell>
          <cell r="L614">
            <v>7.7281549357637661E-2</v>
          </cell>
          <cell r="M614">
            <v>0.12382782661702547</v>
          </cell>
          <cell r="N614">
            <v>0.17086705174436462</v>
          </cell>
          <cell r="O614">
            <v>0.30590409117641593</v>
          </cell>
        </row>
        <row r="615">
          <cell r="A615" t="str">
            <v>D-ITOT_NKEV_GAS_ELC_CHP</v>
          </cell>
          <cell r="B615" t="str">
            <v>VAR_fout</v>
          </cell>
          <cell r="C615" t="str">
            <v>ELC5</v>
          </cell>
          <cell r="D615">
            <v>1.0844637406768035E-2</v>
          </cell>
          <cell r="E615">
            <v>6.031390982291049E-3</v>
          </cell>
          <cell r="F615">
            <v>5.4133697938076389E-3</v>
          </cell>
          <cell r="G615">
            <v>4.247987938774349E-3</v>
          </cell>
          <cell r="H615">
            <v>1.0939645827084513E-2</v>
          </cell>
          <cell r="I615">
            <v>6.0685027214028679E-3</v>
          </cell>
          <cell r="J615">
            <v>8.4464179894874949E-3</v>
          </cell>
          <cell r="K615">
            <v>1.289874880384459E-2</v>
          </cell>
          <cell r="L615">
            <v>8.9738172645608023E-3</v>
          </cell>
          <cell r="M615">
            <v>1.6853446089548394E-2</v>
          </cell>
          <cell r="N615">
            <v>1.498953798514123E-2</v>
          </cell>
          <cell r="O615">
            <v>3.4968163106418988E-2</v>
          </cell>
        </row>
        <row r="616">
          <cell r="A616" t="str">
            <v>D-ITOT_NKEV_GAS_ELC_CHP</v>
          </cell>
          <cell r="B616" t="str">
            <v>VAR_fin</v>
          </cell>
          <cell r="C616" t="str">
            <v>ITOT_NKEV_GAS_ELC_CHP</v>
          </cell>
          <cell r="D616">
            <v>0.66997874041288186</v>
          </cell>
          <cell r="E616">
            <v>9.3328354136880037E-2</v>
          </cell>
          <cell r="F616">
            <v>6.0970929145552723E-2</v>
          </cell>
          <cell r="G616">
            <v>0.86068160325502363</v>
          </cell>
          <cell r="H616">
            <v>0.68124003494286978</v>
          </cell>
          <cell r="I616">
            <v>0.20518160716474104</v>
          </cell>
          <cell r="J616">
            <v>0.16635821265740958</v>
          </cell>
          <cell r="K616">
            <v>0.1248251748038304</v>
          </cell>
          <cell r="L616">
            <v>8.6255366622198501E-2</v>
          </cell>
          <cell r="M616">
            <v>0.14068127270657388</v>
          </cell>
          <cell r="N616">
            <v>0.18585658972950594</v>
          </cell>
          <cell r="O616">
            <v>0.34087225428283535</v>
          </cell>
        </row>
        <row r="617">
          <cell r="A617" t="str">
            <v>SCOM-SHELCBR</v>
          </cell>
          <cell r="B617" t="str">
            <v>VAR_fout</v>
          </cell>
          <cell r="C617" t="str">
            <v>SCOM-SHAELCB</v>
          </cell>
          <cell r="D617">
            <v>2.394049509515253</v>
          </cell>
          <cell r="E617">
            <v>0.30719220518167739</v>
          </cell>
          <cell r="F617">
            <v>2.2495603773308384</v>
          </cell>
          <cell r="G617">
            <v>1.9618705469728623</v>
          </cell>
          <cell r="H617">
            <v>1.6501032624952436</v>
          </cell>
          <cell r="I617">
            <v>1.3550254747579784</v>
          </cell>
          <cell r="J617">
            <v>1.0711120611961742</v>
          </cell>
          <cell r="K617">
            <v>0.81031973789840561</v>
          </cell>
          <cell r="L617">
            <v>0.79079443715731967</v>
          </cell>
          <cell r="M617">
            <v>0.77235109477000885</v>
          </cell>
          <cell r="N617">
            <v>0.75558915284432582</v>
          </cell>
          <cell r="O617">
            <v>0.72237475443057098</v>
          </cell>
        </row>
        <row r="618">
          <cell r="A618" t="str">
            <v>SCOM-SHELCBR</v>
          </cell>
          <cell r="B618" t="str">
            <v>VAR_fin</v>
          </cell>
          <cell r="C618" t="str">
            <v>SCOM_ELC</v>
          </cell>
          <cell r="D618">
            <v>2.6236159008386331</v>
          </cell>
          <cell r="E618">
            <v>0.33572918599090418</v>
          </cell>
          <cell r="F618">
            <v>2.4485010909723384</v>
          </cell>
          <cell r="G618">
            <v>2.1209411318625513</v>
          </cell>
          <cell r="H618">
            <v>1.7719229664378466</v>
          </cell>
          <cell r="I618">
            <v>1.4453605064085111</v>
          </cell>
          <cell r="J618">
            <v>1.1349531774264103</v>
          </cell>
          <cell r="K618">
            <v>0.85296814515621644</v>
          </cell>
          <cell r="L618">
            <v>0.8324151970077055</v>
          </cell>
          <cell r="M618">
            <v>0.81300115238948267</v>
          </cell>
          <cell r="N618">
            <v>0.79535700299402701</v>
          </cell>
          <cell r="O618">
            <v>0.76039447834796814</v>
          </cell>
        </row>
        <row r="619">
          <cell r="A619" t="str">
            <v>SCOM-SHELCBR</v>
          </cell>
          <cell r="B619" t="str">
            <v>VAR_ncap</v>
          </cell>
          <cell r="C619" t="str">
            <v>-</v>
          </cell>
          <cell r="D619">
            <v>7.4086134852976798E-6</v>
          </cell>
          <cell r="E619">
            <v>4.8657426831601E-6</v>
          </cell>
          <cell r="F619">
            <v>0.12170819183807501</v>
          </cell>
          <cell r="G619">
            <v>2.2790865604357699E-5</v>
          </cell>
          <cell r="H619">
            <v>2.6973862376101901E-2</v>
          </cell>
          <cell r="I619">
            <v>8.3478133784066599E-2</v>
          </cell>
          <cell r="J619">
            <v>1.3289572165193299E-4</v>
          </cell>
          <cell r="K619">
            <v>1.4169732870556501E-3</v>
          </cell>
          <cell r="L619">
            <v>6.5247932096251196E-2</v>
          </cell>
          <cell r="M619">
            <v>1.15399545146597E-2</v>
          </cell>
          <cell r="N619">
            <v>2.2517897965521699E-2</v>
          </cell>
          <cell r="O619">
            <v>4.3949161014415102E-2</v>
          </cell>
        </row>
        <row r="620">
          <cell r="A620" t="str">
            <v>SCOM-SHELCBR</v>
          </cell>
          <cell r="B620" t="str">
            <v>VAR_cap</v>
          </cell>
          <cell r="C620" t="str">
            <v>-</v>
          </cell>
          <cell r="D620">
            <v>0.18499545696492731</v>
          </cell>
          <cell r="E620">
            <v>5.2359290300389466E-2</v>
          </cell>
          <cell r="F620">
            <v>0.17406614260083497</v>
          </cell>
          <cell r="G620">
            <v>0.17407818134662301</v>
          </cell>
          <cell r="H620">
            <v>0.1622504017593194</v>
          </cell>
          <cell r="I620">
            <v>0.13600894319414444</v>
          </cell>
          <cell r="J620">
            <v>0.11057173134574268</v>
          </cell>
          <cell r="K620">
            <v>8.4997667186087922E-2</v>
          </cell>
          <cell r="L620">
            <v>7.9582810875028873E-2</v>
          </cell>
          <cell r="M620">
            <v>7.8182466057567485E-2</v>
          </cell>
          <cell r="N620">
            <v>7.8839699964353291E-2</v>
          </cell>
          <cell r="O620">
            <v>7.7982927005479832E-2</v>
          </cell>
        </row>
        <row r="621">
          <cell r="A621" t="str">
            <v>RHES-SHCONBR3</v>
          </cell>
          <cell r="B621" t="str">
            <v>VAR_fout</v>
          </cell>
          <cell r="C621" t="str">
            <v>RHES-SHCON</v>
          </cell>
          <cell r="D621">
            <v>0.4917425344148057</v>
          </cell>
          <cell r="E621">
            <v>1.1698034845422589</v>
          </cell>
          <cell r="F621">
            <v>1.169490503966552</v>
          </cell>
          <cell r="G621">
            <v>1.1695397073460958</v>
          </cell>
          <cell r="H621">
            <v>1.1695854123300733</v>
          </cell>
          <cell r="I621">
            <v>1.1696270742257115</v>
          </cell>
          <cell r="J621">
            <v>1.1694990941335264</v>
          </cell>
          <cell r="K621">
            <v>0.62532429704681214</v>
          </cell>
          <cell r="L621">
            <v>1.2806602995793722E-3</v>
          </cell>
          <cell r="M621">
            <v>1.3174487678782709E-3</v>
          </cell>
          <cell r="N621">
            <v>1.2956886904324321E-3</v>
          </cell>
          <cell r="O621">
            <v>1.4694918361089042E-3</v>
          </cell>
        </row>
        <row r="622">
          <cell r="A622" t="str">
            <v>RHES-SHCONBR3</v>
          </cell>
          <cell r="B622" t="str">
            <v>VAR_fin</v>
          </cell>
          <cell r="C622" t="str">
            <v>CON</v>
          </cell>
          <cell r="D622">
            <v>0.4917425344148057</v>
          </cell>
          <cell r="E622">
            <v>1.1698034845422589</v>
          </cell>
          <cell r="F622">
            <v>1.169490503966552</v>
          </cell>
          <cell r="G622">
            <v>1.1695397073460958</v>
          </cell>
          <cell r="H622">
            <v>1.1695854123300733</v>
          </cell>
          <cell r="I622">
            <v>1.1696270742257115</v>
          </cell>
          <cell r="J622">
            <v>1.1694990941335264</v>
          </cell>
          <cell r="K622">
            <v>0.62532429704681214</v>
          </cell>
          <cell r="L622">
            <v>1.2806602995793722E-3</v>
          </cell>
          <cell r="M622">
            <v>1.3174487678782709E-3</v>
          </cell>
          <cell r="N622">
            <v>1.2956886904324321E-3</v>
          </cell>
          <cell r="O622">
            <v>1.4694918361089042E-3</v>
          </cell>
        </row>
        <row r="623">
          <cell r="A623" t="str">
            <v>RHES-SHCONBR3</v>
          </cell>
          <cell r="B623" t="str">
            <v>VAR_ncap</v>
          </cell>
          <cell r="C623" t="str">
            <v>-</v>
          </cell>
          <cell r="D623">
            <v>3.9743551204934301E-2</v>
          </cell>
          <cell r="E623">
            <v>5.4754518975196703E-2</v>
          </cell>
          <cell r="F623">
            <v>1.29154051706331E-7</v>
          </cell>
          <cell r="G623">
            <v>1.08169296867643E-7</v>
          </cell>
          <cell r="H623">
            <v>8.1617850720841603E-8</v>
          </cell>
          <cell r="I623">
            <v>1.5447712266146201E-7</v>
          </cell>
          <cell r="J623">
            <v>8.1323348678589102E-8</v>
          </cell>
          <cell r="K623">
            <v>1.68025554759528E-6</v>
          </cell>
          <cell r="L623">
            <v>9.9209322701242496E-5</v>
          </cell>
          <cell r="M623">
            <v>7.2653157719958101E-7</v>
          </cell>
          <cell r="N623">
            <v>7.8930492926012E-7</v>
          </cell>
          <cell r="O623">
            <v>7.3266930253195102E-6</v>
          </cell>
        </row>
        <row r="624">
          <cell r="A624" t="str">
            <v>RHES-SHCONBR3</v>
          </cell>
          <cell r="B624" t="str">
            <v>VAR_cap</v>
          </cell>
          <cell r="C624" t="str">
            <v>-</v>
          </cell>
          <cell r="D624">
            <v>3.9743551204934301E-2</v>
          </cell>
          <cell r="E624">
            <v>9.4498070180130997E-2</v>
          </cell>
          <cell r="F624">
            <v>9.44981993341827E-2</v>
          </cell>
          <cell r="G624">
            <v>9.4498307503479595E-2</v>
          </cell>
          <cell r="H624">
            <v>9.4498389121330295E-2</v>
          </cell>
          <cell r="I624">
            <v>9.4498543598453E-2</v>
          </cell>
          <cell r="J624">
            <v>9.4498624921801597E-2</v>
          </cell>
          <cell r="K624">
            <v>5.0530312195070697E-2</v>
          </cell>
          <cell r="L624">
            <v>1.01325349762423E-4</v>
          </cell>
          <cell r="M624">
            <v>1.01933528148098E-4</v>
          </cell>
          <cell r="N624">
            <v>1.02631488148449E-4</v>
          </cell>
          <cell r="O624">
            <v>1.09813431129296E-4</v>
          </cell>
        </row>
        <row r="625">
          <cell r="A625" t="str">
            <v>ITOT-SWHCONBR5</v>
          </cell>
          <cell r="B625" t="str">
            <v>VAR_fout</v>
          </cell>
          <cell r="C625" t="str">
            <v>ITOT-ELS</v>
          </cell>
          <cell r="H625">
            <v>4.9837793733959628E-4</v>
          </cell>
          <cell r="I625">
            <v>5.7824438651827887E-4</v>
          </cell>
          <cell r="J625">
            <v>5.760467174437023E-4</v>
          </cell>
          <cell r="K625">
            <v>7.6214407837286243E-4</v>
          </cell>
          <cell r="L625">
            <v>7.0477414835800733E-4</v>
          </cell>
          <cell r="M625">
            <v>1.0275152248230858E-3</v>
          </cell>
          <cell r="N625">
            <v>8.3815187346269993E-4</v>
          </cell>
          <cell r="O625">
            <v>1.7011463629858629E-3</v>
          </cell>
        </row>
        <row r="626">
          <cell r="A626" t="str">
            <v>ITOT-SWHCONBR5</v>
          </cell>
          <cell r="B626" t="str">
            <v>VAR_fout</v>
          </cell>
          <cell r="C626" t="str">
            <v>ITOT-SWHC</v>
          </cell>
          <cell r="H626">
            <v>2.4444822218825674E-3</v>
          </cell>
          <cell r="I626">
            <v>2.8362172898198637E-3</v>
          </cell>
          <cell r="J626">
            <v>2.8254379944701109E-3</v>
          </cell>
          <cell r="K626">
            <v>3.7382225626614168E-3</v>
          </cell>
          <cell r="L626">
            <v>3.4568301424018487E-3</v>
          </cell>
          <cell r="M626">
            <v>5.0398352567565426E-3</v>
          </cell>
          <cell r="N626">
            <v>4.1110314089225939E-3</v>
          </cell>
          <cell r="O626">
            <v>8.3439127810057325E-3</v>
          </cell>
        </row>
        <row r="627">
          <cell r="A627" t="str">
            <v>ITOT-SWHCONBR5</v>
          </cell>
          <cell r="B627" t="str">
            <v>VAR_fin</v>
          </cell>
          <cell r="C627" t="str">
            <v>CON</v>
          </cell>
          <cell r="H627">
            <v>2.9428601592221618E-3</v>
          </cell>
          <cell r="I627">
            <v>3.4144616763381462E-3</v>
          </cell>
          <cell r="J627">
            <v>3.4014847119138159E-3</v>
          </cell>
          <cell r="K627">
            <v>4.5003666410342764E-3</v>
          </cell>
          <cell r="L627">
            <v>4.1616042907598565E-3</v>
          </cell>
          <cell r="M627">
            <v>6.0673504815796303E-3</v>
          </cell>
          <cell r="N627">
            <v>4.9491832823852951E-3</v>
          </cell>
          <cell r="O627">
            <v>1.0045059143991593E-2</v>
          </cell>
        </row>
        <row r="628">
          <cell r="A628" t="str">
            <v>ITOT-SWHCONBR5</v>
          </cell>
          <cell r="B628" t="str">
            <v>VAR_ncap</v>
          </cell>
          <cell r="C628" t="str">
            <v>-</v>
          </cell>
          <cell r="H628">
            <v>1.5849813875460199E-4</v>
          </cell>
          <cell r="I628">
            <v>2.4388938463991401E-5</v>
          </cell>
          <cell r="J628">
            <v>1.27487389059897E-6</v>
          </cell>
          <cell r="K628">
            <v>2.15979344971358E-4</v>
          </cell>
          <cell r="L628">
            <v>4.1274205834493902E-6</v>
          </cell>
          <cell r="M628">
            <v>1.0693059673169199E-4</v>
          </cell>
          <cell r="N628">
            <v>1.20284174698116E-4</v>
          </cell>
          <cell r="O628">
            <v>3.1551762151004999E-4</v>
          </cell>
        </row>
        <row r="629">
          <cell r="A629" t="str">
            <v>ITOT-SWHCONBR5</v>
          </cell>
          <cell r="B629" t="str">
            <v>VAR_cap</v>
          </cell>
          <cell r="C629" t="str">
            <v>-</v>
          </cell>
          <cell r="H629">
            <v>1.5849813875460199E-4</v>
          </cell>
          <cell r="I629">
            <v>1.82887077218593E-4</v>
          </cell>
          <cell r="J629">
            <v>1.8416195110919199E-4</v>
          </cell>
          <cell r="K629">
            <v>2.41643157325948E-4</v>
          </cell>
          <cell r="L629">
            <v>2.24960184333687E-4</v>
          </cell>
          <cell r="M629">
            <v>3.27037362286499E-4</v>
          </cell>
          <cell r="N629">
            <v>2.6828842014848799E-4</v>
          </cell>
          <cell r="O629">
            <v>5.4273239293985696E-4</v>
          </cell>
        </row>
        <row r="630">
          <cell r="A630" t="str">
            <v>RHES-SHSTG-ELC</v>
          </cell>
          <cell r="B630" t="str">
            <v>VAR_fout</v>
          </cell>
          <cell r="C630" t="str">
            <v>RHES-SHAELCB</v>
          </cell>
          <cell r="D630">
            <v>1.1021124449525504E-6</v>
          </cell>
          <cell r="E630">
            <v>0.71935232864393028</v>
          </cell>
          <cell r="F630">
            <v>0.64510013170410785</v>
          </cell>
          <cell r="G630">
            <v>0.66244240970343371</v>
          </cell>
          <cell r="H630">
            <v>0.49034171724622433</v>
          </cell>
          <cell r="I630">
            <v>0.41432127049571971</v>
          </cell>
          <cell r="J630">
            <v>0.3455160258532799</v>
          </cell>
          <cell r="K630">
            <v>9.1050525294768134E-2</v>
          </cell>
          <cell r="L630">
            <v>4.4383069927723257E-2</v>
          </cell>
          <cell r="M630">
            <v>2.809767057290528E-2</v>
          </cell>
          <cell r="N630">
            <v>2.9077308390430063E-2</v>
          </cell>
          <cell r="O630">
            <v>2.1407494309181523E-2</v>
          </cell>
        </row>
        <row r="631">
          <cell r="A631" t="str">
            <v>RHES-SHSTG-ELC</v>
          </cell>
          <cell r="B631" t="str">
            <v>VAR_fin</v>
          </cell>
          <cell r="C631" t="str">
            <v>RHES-SHAELCB</v>
          </cell>
          <cell r="D631">
            <v>8.3433764041168372E-6</v>
          </cell>
          <cell r="E631">
            <v>0.71937264751532171</v>
          </cell>
          <cell r="F631">
            <v>0.64511847298305092</v>
          </cell>
          <cell r="G631">
            <v>0.66246156464688344</v>
          </cell>
          <cell r="H631">
            <v>0.49035887675454565</v>
          </cell>
          <cell r="I631">
            <v>0.41434168764206836</v>
          </cell>
          <cell r="J631">
            <v>0.34553651343835173</v>
          </cell>
          <cell r="K631">
            <v>9.1059692606125606E-2</v>
          </cell>
          <cell r="L631">
            <v>4.4388811155688226E-2</v>
          </cell>
          <cell r="M631">
            <v>2.8106366967501763E-2</v>
          </cell>
          <cell r="N631">
            <v>2.9083097433089369E-2</v>
          </cell>
          <cell r="O631">
            <v>2.1416845036648497E-2</v>
          </cell>
        </row>
        <row r="632">
          <cell r="A632" t="str">
            <v>RHES-SHSTG-ELC</v>
          </cell>
          <cell r="B632" t="str">
            <v>VAR_ncap</v>
          </cell>
          <cell r="C632" t="str">
            <v>-</v>
          </cell>
          <cell r="D632">
            <v>1.7329902967666899E-2</v>
          </cell>
          <cell r="E632">
            <v>4.3781961827619502E-2</v>
          </cell>
          <cell r="F632">
            <v>1.2556128111191001E-4</v>
          </cell>
          <cell r="G632">
            <v>1.3265275331427199E-4</v>
          </cell>
          <cell r="H632">
            <v>2.0049309005352799E-2</v>
          </cell>
          <cell r="I632">
            <v>1.69101495651134E-2</v>
          </cell>
          <cell r="J632">
            <v>2.8009912088697601E-4</v>
          </cell>
          <cell r="K632">
            <v>8.57952150139162E-4</v>
          </cell>
          <cell r="L632">
            <v>2.5300520087430602E-3</v>
          </cell>
          <cell r="M632">
            <v>9.3838050169592997E-4</v>
          </cell>
          <cell r="N632">
            <v>1.23197551431681E-3</v>
          </cell>
          <cell r="O632">
            <v>1.4526966109967301E-3</v>
          </cell>
        </row>
        <row r="633">
          <cell r="A633" t="str">
            <v>RHES-SHSTG-ELC</v>
          </cell>
          <cell r="B633" t="str">
            <v>VAR_cap</v>
          </cell>
          <cell r="C633" t="str">
            <v>-</v>
          </cell>
          <cell r="D633">
            <v>1.7329902967666899E-2</v>
          </cell>
          <cell r="E633">
            <v>6.1017980734540588E-2</v>
          </cell>
          <cell r="F633">
            <v>6.1019277870918369E-2</v>
          </cell>
          <cell r="G633">
            <v>6.102002353708065E-2</v>
          </cell>
          <cell r="H633">
            <v>4.6862798405325742E-2</v>
          </cell>
          <cell r="I633">
            <v>3.6971603525159956E-2</v>
          </cell>
          <cell r="J633">
            <v>3.6640765333717538E-2</v>
          </cell>
          <cell r="K633">
            <v>9.3801348349371177E-3</v>
          </cell>
          <cell r="L633">
            <v>4.3587667039226901E-3</v>
          </cell>
          <cell r="M633">
            <v>3.6015804054022505E-3</v>
          </cell>
          <cell r="N633">
            <v>3.456505362608467E-3</v>
          </cell>
          <cell r="O633">
            <v>3.0752248102189337E-3</v>
          </cell>
        </row>
        <row r="634">
          <cell r="A634" t="str">
            <v>RHES-SHCONBR4</v>
          </cell>
          <cell r="B634" t="str">
            <v>VAR_fout</v>
          </cell>
          <cell r="C634" t="str">
            <v>RHES-SHCON</v>
          </cell>
          <cell r="E634">
            <v>0.42678611390902949</v>
          </cell>
          <cell r="F634">
            <v>0.42662972366176383</v>
          </cell>
          <cell r="G634">
            <v>0.42659648017775365</v>
          </cell>
          <cell r="H634">
            <v>0.42664757802707159</v>
          </cell>
          <cell r="I634">
            <v>0.4266651370572962</v>
          </cell>
          <cell r="J634">
            <v>0.42660426777562332</v>
          </cell>
          <cell r="K634">
            <v>0.28792360528662841</v>
          </cell>
          <cell r="L634">
            <v>8.4273282319443732E-4</v>
          </cell>
          <cell r="M634">
            <v>8.850557641146543E-4</v>
          </cell>
          <cell r="N634">
            <v>8.6419094954790692E-4</v>
          </cell>
          <cell r="O634">
            <v>1.1015989353577442E-3</v>
          </cell>
        </row>
        <row r="635">
          <cell r="A635" t="str">
            <v>RHES-SHCONBR4</v>
          </cell>
          <cell r="B635" t="str">
            <v>VAR_fin</v>
          </cell>
          <cell r="C635" t="str">
            <v>CON</v>
          </cell>
          <cell r="E635">
            <v>0.42678611390902949</v>
          </cell>
          <cell r="F635">
            <v>0.42662972366176383</v>
          </cell>
          <cell r="G635">
            <v>0.42659648017775365</v>
          </cell>
          <cell r="H635">
            <v>0.42664757802707159</v>
          </cell>
          <cell r="I635">
            <v>0.4266651370572962</v>
          </cell>
          <cell r="J635">
            <v>0.42660426777562332</v>
          </cell>
          <cell r="K635">
            <v>0.28792360528662841</v>
          </cell>
          <cell r="L635">
            <v>8.4273282319443732E-4</v>
          </cell>
          <cell r="M635">
            <v>8.850557641146543E-4</v>
          </cell>
          <cell r="N635">
            <v>8.6419094954790692E-4</v>
          </cell>
          <cell r="O635">
            <v>1.1015989353577442E-3</v>
          </cell>
        </row>
        <row r="636">
          <cell r="A636" t="str">
            <v>RHES-SHCONBR4</v>
          </cell>
          <cell r="B636" t="str">
            <v>VAR_ncap</v>
          </cell>
          <cell r="C636" t="str">
            <v>-</v>
          </cell>
          <cell r="E636">
            <v>3.4470921382297501E-2</v>
          </cell>
          <cell r="F636">
            <v>1.10572587956598E-7</v>
          </cell>
          <cell r="G636">
            <v>1.4017879965962801E-7</v>
          </cell>
          <cell r="H636">
            <v>9.9310768368540396E-8</v>
          </cell>
          <cell r="I636">
            <v>1.3192442231884301E-7</v>
          </cell>
          <cell r="J636">
            <v>7.2644272184710906E-8</v>
          </cell>
          <cell r="K636">
            <v>1.37607293122511E-6</v>
          </cell>
          <cell r="L636">
            <v>6.4226430003732699E-5</v>
          </cell>
          <cell r="M636">
            <v>1.0218884402835399E-6</v>
          </cell>
          <cell r="N636">
            <v>9.0115656562854804E-7</v>
          </cell>
          <cell r="O636">
            <v>1.23176324808676E-5</v>
          </cell>
        </row>
        <row r="637">
          <cell r="A637" t="str">
            <v>RHES-SHCONBR4</v>
          </cell>
          <cell r="B637" t="str">
            <v>VAR_cap</v>
          </cell>
          <cell r="C637" t="str">
            <v>-</v>
          </cell>
          <cell r="E637">
            <v>3.4470921382297501E-2</v>
          </cell>
          <cell r="F637">
            <v>3.4471031954885503E-2</v>
          </cell>
          <cell r="G637">
            <v>3.4471172133685099E-2</v>
          </cell>
          <cell r="H637">
            <v>3.44712714444535E-2</v>
          </cell>
          <cell r="I637">
            <v>3.4471403368875803E-2</v>
          </cell>
          <cell r="J637">
            <v>3.4471476013147997E-2</v>
          </cell>
          <cell r="K637">
            <v>2.3265074430309701E-2</v>
          </cell>
          <cell r="L637">
            <v>6.6042516240365006E-5</v>
          </cell>
          <cell r="M637">
            <v>6.6928270838113405E-5</v>
          </cell>
          <cell r="N637">
            <v>6.7727053985343103E-5</v>
          </cell>
          <cell r="O637">
            <v>7.9915824693922198E-5</v>
          </cell>
        </row>
        <row r="638">
          <cell r="A638" t="str">
            <v>ITOT-SWHCONBR6</v>
          </cell>
          <cell r="B638" t="str">
            <v>VAR_fout</v>
          </cell>
          <cell r="C638" t="str">
            <v>ITOT-SWHC</v>
          </cell>
          <cell r="I638">
            <v>2.105421074164851E-3</v>
          </cell>
          <cell r="J638">
            <v>2.0977720449374495E-3</v>
          </cell>
          <cell r="K638">
            <v>4.063675187925735E-3</v>
          </cell>
          <cell r="L638">
            <v>2.4851569442726432E-3</v>
          </cell>
          <cell r="M638">
            <v>4.3480578926076915E-3</v>
          </cell>
          <cell r="N638">
            <v>3.4424485750952417E-3</v>
          </cell>
          <cell r="O638">
            <v>7.1238689409376995E-3</v>
          </cell>
        </row>
        <row r="639">
          <cell r="A639" t="str">
            <v>ITOT-SWHCONBR6</v>
          </cell>
          <cell r="B639" t="str">
            <v>VAR_fin</v>
          </cell>
          <cell r="C639" t="str">
            <v>CON</v>
          </cell>
          <cell r="I639">
            <v>2.105421074164851E-3</v>
          </cell>
          <cell r="J639">
            <v>2.0977720449374495E-3</v>
          </cell>
          <cell r="K639">
            <v>4.063675187925735E-3</v>
          </cell>
          <cell r="L639">
            <v>2.4851569442726432E-3</v>
          </cell>
          <cell r="M639">
            <v>4.3480578926076915E-3</v>
          </cell>
          <cell r="N639">
            <v>3.4424485750952417E-3</v>
          </cell>
          <cell r="O639">
            <v>7.1238689409376995E-3</v>
          </cell>
        </row>
        <row r="640">
          <cell r="A640" t="str">
            <v>ITOT-SWHCONBR6</v>
          </cell>
          <cell r="B640" t="str">
            <v>VAR_ncap</v>
          </cell>
          <cell r="C640" t="str">
            <v>-</v>
          </cell>
          <cell r="I640">
            <v>1.0969168158901899E-4</v>
          </cell>
          <cell r="J640">
            <v>6.9309636142649201E-7</v>
          </cell>
          <cell r="K640">
            <v>1.06643672413329E-4</v>
          </cell>
          <cell r="L640">
            <v>9.5247180993107198E-6</v>
          </cell>
          <cell r="M640">
            <v>1.16611971573641E-4</v>
          </cell>
          <cell r="N640">
            <v>4.3471132698615799E-5</v>
          </cell>
          <cell r="O640">
            <v>2.2193283073476799E-4</v>
          </cell>
        </row>
        <row r="641">
          <cell r="A641" t="str">
            <v>ITOT-SWHCONBR6</v>
          </cell>
          <cell r="B641" t="str">
            <v>VAR_cap</v>
          </cell>
          <cell r="C641" t="str">
            <v>-</v>
          </cell>
          <cell r="I641">
            <v>1.0969168158901899E-4</v>
          </cell>
          <cell r="J641">
            <v>1.10384777950445E-4</v>
          </cell>
          <cell r="K641">
            <v>2.1702845036377399E-4</v>
          </cell>
          <cell r="L641">
            <v>1.3362422896281699E-4</v>
          </cell>
          <cell r="M641">
            <v>2.3278036208627999E-4</v>
          </cell>
          <cell r="N641">
            <v>1.8547728869888801E-4</v>
          </cell>
          <cell r="O641">
            <v>3.8201593500702399E-4</v>
          </cell>
        </row>
        <row r="642">
          <cell r="A642" t="str">
            <v>RHNM-SHNGAHP</v>
          </cell>
          <cell r="B642" t="str">
            <v>VAR_fout</v>
          </cell>
          <cell r="C642" t="str">
            <v>CO2_R</v>
          </cell>
          <cell r="F642">
            <v>0.66156068170367699</v>
          </cell>
          <cell r="G642">
            <v>0.645675965571743</v>
          </cell>
          <cell r="H642">
            <v>52.602923468905097</v>
          </cell>
          <cell r="I642">
            <v>88.745723733236701</v>
          </cell>
          <cell r="J642">
            <v>111.749055870737</v>
          </cell>
          <cell r="K642">
            <v>128.33036300401099</v>
          </cell>
          <cell r="L642">
            <v>142.72621441013001</v>
          </cell>
          <cell r="M642">
            <v>152.33835774481599</v>
          </cell>
          <cell r="N642">
            <v>152.331799320881</v>
          </cell>
          <cell r="O642">
            <v>152.32560408790599</v>
          </cell>
        </row>
        <row r="643">
          <cell r="A643" t="str">
            <v>RHNM-SHNGAHP</v>
          </cell>
          <cell r="B643" t="str">
            <v>VAR_fout</v>
          </cell>
          <cell r="C643" t="str">
            <v>RHNM-SHANGAH</v>
          </cell>
          <cell r="F643">
            <v>2.3459598641974378E-2</v>
          </cell>
          <cell r="G643">
            <v>2.3812163269312521E-2</v>
          </cell>
          <cell r="H643">
            <v>2.0052532882649992</v>
          </cell>
          <cell r="I643">
            <v>3.4931827426912356</v>
          </cell>
          <cell r="J643">
            <v>4.5175150245617051</v>
          </cell>
          <cell r="K643">
            <v>5.3243448480387539</v>
          </cell>
          <cell r="L643">
            <v>5.9216195340373075</v>
          </cell>
          <cell r="M643">
            <v>6.3204212255827938</v>
          </cell>
          <cell r="N643">
            <v>6.3201491207599618</v>
          </cell>
          <cell r="O643">
            <v>6.3198920844982327</v>
          </cell>
        </row>
        <row r="644">
          <cell r="A644" t="str">
            <v>RHNM-SHNGAHP</v>
          </cell>
          <cell r="B644" t="str">
            <v>VAR_fin</v>
          </cell>
          <cell r="C644" t="str">
            <v>RNGA</v>
          </cell>
          <cell r="F644">
            <v>1.1729799320987184E-2</v>
          </cell>
          <cell r="G644">
            <v>1.1448155417938713E-2</v>
          </cell>
          <cell r="H644">
            <v>0.93267594803023246</v>
          </cell>
          <cell r="I644">
            <v>1.5735057399510066</v>
          </cell>
          <cell r="J644">
            <v>1.9813662388428521</v>
          </cell>
          <cell r="K644">
            <v>2.2753610461704086</v>
          </cell>
          <cell r="L644">
            <v>2.5306066384774848</v>
          </cell>
          <cell r="M644">
            <v>2.7010347117875213</v>
          </cell>
          <cell r="N644">
            <v>2.700918427675199</v>
          </cell>
          <cell r="O644">
            <v>2.700808583118901</v>
          </cell>
        </row>
        <row r="645">
          <cell r="A645" t="str">
            <v>RHNM-SHNGAHP</v>
          </cell>
          <cell r="B645" t="str">
            <v>VAR_fin</v>
          </cell>
          <cell r="C645" t="str">
            <v>RHNMELCHPC</v>
          </cell>
          <cell r="F645">
            <v>2.3459598641974378E-2</v>
          </cell>
          <cell r="G645">
            <v>2.3812163269312521E-2</v>
          </cell>
          <cell r="H645">
            <v>2.0052532882649992</v>
          </cell>
          <cell r="I645">
            <v>3.4931827426912356</v>
          </cell>
          <cell r="J645">
            <v>4.5175150245617051</v>
          </cell>
          <cell r="K645">
            <v>5.3243448480387539</v>
          </cell>
          <cell r="L645">
            <v>5.9216195340373075</v>
          </cell>
          <cell r="M645">
            <v>6.3204212255827938</v>
          </cell>
          <cell r="N645">
            <v>6.3201491207599618</v>
          </cell>
          <cell r="O645">
            <v>6.3198920844982327</v>
          </cell>
        </row>
        <row r="646">
          <cell r="A646" t="str">
            <v>RHNM-SHNGAHP</v>
          </cell>
          <cell r="B646" t="str">
            <v>VAR_ncap</v>
          </cell>
          <cell r="C646" t="str">
            <v>-</v>
          </cell>
          <cell r="E646">
            <v>2.5557131390741601E-6</v>
          </cell>
          <cell r="F646">
            <v>1.9241167510967399E-3</v>
          </cell>
          <cell r="G646">
            <v>5.9233410556329302E-6</v>
          </cell>
          <cell r="H646">
            <v>0.15388099330685301</v>
          </cell>
          <cell r="I646">
            <v>0.117005804214736</v>
          </cell>
          <cell r="J646">
            <v>7.9938409636427302E-2</v>
          </cell>
          <cell r="K646">
            <v>0.216707543146335</v>
          </cell>
          <cell r="L646">
            <v>0.15579276624420099</v>
          </cell>
          <cell r="M646">
            <v>0.11912980370232799</v>
          </cell>
          <cell r="N646">
            <v>0.22691359670686101</v>
          </cell>
          <cell r="O646">
            <v>0.145020772191573</v>
          </cell>
        </row>
        <row r="647">
          <cell r="A647" t="str">
            <v>RHNM-SHNGAHP</v>
          </cell>
          <cell r="B647" t="str">
            <v>VAR_cap</v>
          </cell>
          <cell r="C647" t="str">
            <v>-</v>
          </cell>
          <cell r="E647">
            <v>2.5557131390741601E-6</v>
          </cell>
          <cell r="F647">
            <v>1.9262305885046375E-3</v>
          </cell>
          <cell r="G647">
            <v>1.9318173475006803E-3</v>
          </cell>
          <cell r="H647">
            <v>0.15581064662799632</v>
          </cell>
          <cell r="I647">
            <v>0.27129288181908484</v>
          </cell>
          <cell r="J647">
            <v>0.35082320731383276</v>
          </cell>
          <cell r="K647">
            <v>0.41364817722379149</v>
          </cell>
          <cell r="L647">
            <v>0.45982257262656295</v>
          </cell>
          <cell r="M647">
            <v>0.49162571100220215</v>
          </cell>
          <cell r="N647">
            <v>0.49082713040773723</v>
          </cell>
          <cell r="O647">
            <v>0.49106174275929459</v>
          </cell>
        </row>
        <row r="648">
          <cell r="A648" t="str">
            <v>D-SCOM_KEV_WOD_ELC_CHP</v>
          </cell>
          <cell r="B648" t="str">
            <v>VAR_fout</v>
          </cell>
          <cell r="C648" t="str">
            <v>ELC5</v>
          </cell>
          <cell r="G648">
            <v>1.2381341613756362E-2</v>
          </cell>
          <cell r="H648">
            <v>5.2923375017773118E-3</v>
          </cell>
          <cell r="I648">
            <v>4.5103679506107259E-3</v>
          </cell>
          <cell r="J648">
            <v>6.1167378302068535E-3</v>
          </cell>
          <cell r="K648">
            <v>9.0259203861896911E-3</v>
          </cell>
          <cell r="L648">
            <v>7.8707194584053224E-3</v>
          </cell>
          <cell r="M648">
            <v>1.1228064906228123E-2</v>
          </cell>
          <cell r="N648">
            <v>9.9456996588724311E-3</v>
          </cell>
          <cell r="O648">
            <v>2.0827266836682533E-2</v>
          </cell>
        </row>
        <row r="649">
          <cell r="A649" t="str">
            <v>D-SCOM_KEV_WOD_ELC_CHP</v>
          </cell>
          <cell r="B649" t="str">
            <v>VAR_fout</v>
          </cell>
          <cell r="C649" t="str">
            <v>SCOM_ELC</v>
          </cell>
          <cell r="G649">
            <v>1.2075569516649201E-3</v>
          </cell>
          <cell r="H649">
            <v>5.2832637157252038E-3</v>
          </cell>
          <cell r="I649">
            <v>4.491200555538432E-3</v>
          </cell>
          <cell r="J649">
            <v>6.0882406099072367E-3</v>
          </cell>
          <cell r="K649">
            <v>9.0147589030437885E-3</v>
          </cell>
          <cell r="L649">
            <v>7.8558645852785641E-3</v>
          </cell>
          <cell r="M649">
            <v>1.1211103802806982E-2</v>
          </cell>
          <cell r="N649">
            <v>9.9241483840613182E-3</v>
          </cell>
          <cell r="O649">
            <v>2.0761487718254715E-2</v>
          </cell>
        </row>
        <row r="650">
          <cell r="A650" t="str">
            <v>D-SCOM_KEV_WOD_ELC_CHP</v>
          </cell>
          <cell r="B650" t="str">
            <v>VAR_fin</v>
          </cell>
          <cell r="C650" t="str">
            <v>SCOM_KEV_WOD_ELC_CHP</v>
          </cell>
          <cell r="G650">
            <v>1.3584531416962803E-2</v>
          </cell>
          <cell r="H650">
            <v>1.0562707086550481E-2</v>
          </cell>
          <cell r="I650">
            <v>8.9787869452428275E-3</v>
          </cell>
          <cell r="J650">
            <v>1.2182732431272448E-2</v>
          </cell>
          <cell r="K650">
            <v>1.8011100336736655E-2</v>
          </cell>
          <cell r="L650">
            <v>1.5698117391629133E-2</v>
          </cell>
          <cell r="M650">
            <v>2.2401844849756394E-2</v>
          </cell>
          <cell r="N650">
            <v>1.9843482402825154E-2</v>
          </cell>
          <cell r="O650">
            <v>4.153602327472003E-2</v>
          </cell>
        </row>
        <row r="651">
          <cell r="A651" t="str">
            <v>RHES-SHCONBR5</v>
          </cell>
          <cell r="B651" t="str">
            <v>VAR_fout</v>
          </cell>
          <cell r="C651" t="str">
            <v>RHES-SHCON</v>
          </cell>
          <cell r="E651">
            <v>2.9347451578691291E-3</v>
          </cell>
          <cell r="F651">
            <v>2.9279989414544494E-3</v>
          </cell>
          <cell r="G651">
            <v>2.8476190496832944E-3</v>
          </cell>
          <cell r="H651">
            <v>2.8975990516835969E-3</v>
          </cell>
          <cell r="I651">
            <v>2.8945735495043913E-3</v>
          </cell>
          <cell r="J651">
            <v>2.8888519760453934E-3</v>
          </cell>
          <cell r="K651">
            <v>1.9835534055263285E-3</v>
          </cell>
          <cell r="L651">
            <v>5.5850858649448675E-4</v>
          </cell>
          <cell r="M651">
            <v>6.0367906714647466E-4</v>
          </cell>
          <cell r="N651">
            <v>5.8425037418806879E-4</v>
          </cell>
          <cell r="O651">
            <v>8.4168395297762062E-4</v>
          </cell>
        </row>
        <row r="652">
          <cell r="A652" t="str">
            <v>RHES-SHCONBR5</v>
          </cell>
          <cell r="B652" t="str">
            <v>VAR_fin</v>
          </cell>
          <cell r="C652" t="str">
            <v>CON</v>
          </cell>
          <cell r="E652">
            <v>2.9347451578691291E-3</v>
          </cell>
          <cell r="F652">
            <v>2.9279989414544494E-3</v>
          </cell>
          <cell r="G652">
            <v>2.8476190496832944E-3</v>
          </cell>
          <cell r="H652">
            <v>2.8975990516835969E-3</v>
          </cell>
          <cell r="I652">
            <v>2.8945735495043913E-3</v>
          </cell>
          <cell r="J652">
            <v>2.8888519760453934E-3</v>
          </cell>
          <cell r="K652">
            <v>1.9835534055263285E-3</v>
          </cell>
          <cell r="L652">
            <v>5.5850858649448675E-4</v>
          </cell>
          <cell r="M652">
            <v>6.0367906714647466E-4</v>
          </cell>
          <cell r="N652">
            <v>5.8425037418806879E-4</v>
          </cell>
          <cell r="O652">
            <v>8.4168395297762062E-4</v>
          </cell>
        </row>
        <row r="653">
          <cell r="A653" t="str">
            <v>RHES-SHCONBR5</v>
          </cell>
          <cell r="B653" t="str">
            <v>VAR_ncap</v>
          </cell>
          <cell r="C653" t="str">
            <v>-</v>
          </cell>
          <cell r="E653">
            <v>2.2892986468842099E-4</v>
          </cell>
          <cell r="F653">
            <v>9.6431549121460506E-8</v>
          </cell>
          <cell r="G653">
            <v>1.11461869881613E-7</v>
          </cell>
          <cell r="H653">
            <v>8.4768038548559898E-8</v>
          </cell>
          <cell r="I653">
            <v>1.10760508921626E-7</v>
          </cell>
          <cell r="J653">
            <v>6.8707997668202201E-8</v>
          </cell>
          <cell r="K653">
            <v>1.26846825859112E-6</v>
          </cell>
          <cell r="L653">
            <v>4.1392475292281003E-5</v>
          </cell>
          <cell r="M653">
            <v>1.19176877435302E-6</v>
          </cell>
          <cell r="N653">
            <v>1.03277905185722E-6</v>
          </cell>
          <cell r="O653">
            <v>1.37993612604337E-5</v>
          </cell>
        </row>
        <row r="654">
          <cell r="A654" t="str">
            <v>RHES-SHCONBR5</v>
          </cell>
          <cell r="B654" t="str">
            <v>VAR_cap</v>
          </cell>
          <cell r="C654" t="str">
            <v>-</v>
          </cell>
          <cell r="E654">
            <v>2.2892986468842099E-4</v>
          </cell>
          <cell r="F654">
            <v>2.29026296237542E-4</v>
          </cell>
          <cell r="G654">
            <v>2.29137758107424E-4</v>
          </cell>
          <cell r="H654">
            <v>2.2922252614597199E-4</v>
          </cell>
          <cell r="I654">
            <v>2.2933328665489399E-4</v>
          </cell>
          <cell r="J654">
            <v>2.2940199465256201E-4</v>
          </cell>
          <cell r="K654">
            <v>1.5623685570531601E-4</v>
          </cell>
          <cell r="L654">
            <v>4.3036009193433103E-5</v>
          </cell>
          <cell r="M654">
            <v>4.4116948870363598E-5</v>
          </cell>
          <cell r="N654">
            <v>4.5062634607368997E-5</v>
          </cell>
          <cell r="O654">
            <v>5.8753560635184298E-5</v>
          </cell>
        </row>
        <row r="655">
          <cell r="A655" t="str">
            <v>RHNS-SHCONBR</v>
          </cell>
          <cell r="B655" t="str">
            <v>VAR_fout</v>
          </cell>
          <cell r="C655" t="str">
            <v>RHNS-SHCON</v>
          </cell>
          <cell r="F655">
            <v>3.6325041998242879E-4</v>
          </cell>
          <cell r="G655">
            <v>3.1179609297619985E-4</v>
          </cell>
          <cell r="H655">
            <v>4.4676995467400642E-4</v>
          </cell>
          <cell r="I655">
            <v>4.5894546510249703E-4</v>
          </cell>
          <cell r="J655">
            <v>4.5855219044681753E-4</v>
          </cell>
          <cell r="K655">
            <v>1.2984982520317452E-3</v>
          </cell>
          <cell r="L655">
            <v>1.2650309453844228E-3</v>
          </cell>
          <cell r="M655">
            <v>1.3033527851913787E-3</v>
          </cell>
          <cell r="N655">
            <v>1.2197138024676946E-3</v>
          </cell>
          <cell r="O655">
            <v>1.5614592687032377E-3</v>
          </cell>
        </row>
        <row r="656">
          <cell r="A656" t="str">
            <v>RHNS-SHCONBR</v>
          </cell>
          <cell r="B656" t="str">
            <v>VAR_fin</v>
          </cell>
          <cell r="C656" t="str">
            <v>CON</v>
          </cell>
          <cell r="F656">
            <v>3.6325041998242879E-4</v>
          </cell>
          <cell r="G656">
            <v>3.1179609297619985E-4</v>
          </cell>
          <cell r="H656">
            <v>4.4676995467400642E-4</v>
          </cell>
          <cell r="I656">
            <v>4.5894546510249703E-4</v>
          </cell>
          <cell r="J656">
            <v>4.5855219044681753E-4</v>
          </cell>
          <cell r="K656">
            <v>1.2984982520317452E-3</v>
          </cell>
          <cell r="L656">
            <v>1.2650309453844228E-3</v>
          </cell>
          <cell r="M656">
            <v>1.3033527851913787E-3</v>
          </cell>
          <cell r="N656">
            <v>1.2197138024676946E-3</v>
          </cell>
          <cell r="O656">
            <v>1.5614592687032377E-3</v>
          </cell>
        </row>
        <row r="657">
          <cell r="A657" t="str">
            <v>RHNS-SHCONBR</v>
          </cell>
          <cell r="B657" t="str">
            <v>VAR_ncap</v>
          </cell>
          <cell r="C657" t="str">
            <v>-</v>
          </cell>
          <cell r="E657">
            <v>9.8858595718530305E-8</v>
          </cell>
          <cell r="F657">
            <v>2.2613258200044101E-5</v>
          </cell>
          <cell r="G657">
            <v>9.3586040143207398E-7</v>
          </cell>
          <cell r="H657">
            <v>8.6818159576822196E-6</v>
          </cell>
          <cell r="I657">
            <v>9.7762652926729899E-7</v>
          </cell>
          <cell r="J657">
            <v>4.06967278021429E-7</v>
          </cell>
          <cell r="K657">
            <v>6.5618795483666102E-5</v>
          </cell>
          <cell r="L657">
            <v>1.54610539055479E-6</v>
          </cell>
          <cell r="M657">
            <v>1.3350913579805999E-6</v>
          </cell>
          <cell r="N657">
            <v>1.2142521961194501E-6</v>
          </cell>
          <cell r="O657">
            <v>2.6652497402152999E-5</v>
          </cell>
        </row>
        <row r="658">
          <cell r="A658" t="str">
            <v>RHNS-SHCONBR</v>
          </cell>
          <cell r="B658" t="str">
            <v>VAR_cap</v>
          </cell>
          <cell r="C658" t="str">
            <v>-</v>
          </cell>
          <cell r="E658">
            <v>9.8858595718530305E-8</v>
          </cell>
          <cell r="F658">
            <v>2.2624106842265638E-5</v>
          </cell>
          <cell r="G658">
            <v>2.350600548162424E-5</v>
          </cell>
          <cell r="H658">
            <v>3.196942281014433E-5</v>
          </cell>
          <cell r="I658">
            <v>3.2831638257596397E-5</v>
          </cell>
          <cell r="J658">
            <v>3.3108797568382407E-5</v>
          </cell>
          <cell r="K658">
            <v>9.8216567014000961E-5</v>
          </cell>
          <cell r="L658">
            <v>1.0020847494900244E-4</v>
          </cell>
          <cell r="M658">
            <v>1.0067910247459805E-4</v>
          </cell>
          <cell r="N658">
            <v>1.0176127961012642E-4</v>
          </cell>
          <cell r="O658">
            <v>1.296036339321273E-4</v>
          </cell>
        </row>
        <row r="659">
          <cell r="A659" t="str">
            <v>D-RHEM_SOLELC</v>
          </cell>
          <cell r="B659" t="str">
            <v>VAR_fout</v>
          </cell>
          <cell r="C659" t="str">
            <v>ELC5</v>
          </cell>
          <cell r="D659">
            <v>0.28617912065740519</v>
          </cell>
          <cell r="E659">
            <v>0.67575168137944452</v>
          </cell>
          <cell r="F659">
            <v>1.6497457263922903</v>
          </cell>
          <cell r="G659">
            <v>4.3042708813085477</v>
          </cell>
          <cell r="H659">
            <v>4.4497193579538887</v>
          </cell>
          <cell r="I659">
            <v>4.4593128507972351</v>
          </cell>
          <cell r="J659">
            <v>5.178257599412909</v>
          </cell>
          <cell r="K659">
            <v>5.4649618731627969</v>
          </cell>
          <cell r="L659">
            <v>5.6734627763698544</v>
          </cell>
          <cell r="M659">
            <v>5.9883705977459174</v>
          </cell>
          <cell r="N659">
            <v>5.5869720550090873</v>
          </cell>
          <cell r="O659">
            <v>5.7557879123783575</v>
          </cell>
        </row>
        <row r="660">
          <cell r="A660" t="str">
            <v>D-RHEM_SOLELC</v>
          </cell>
          <cell r="B660" t="str">
            <v>VAR_fout</v>
          </cell>
          <cell r="C660" t="str">
            <v>RHEM_ELC</v>
          </cell>
          <cell r="D660">
            <v>0.57630410512844266</v>
          </cell>
          <cell r="E660">
            <v>0.61183165008617046</v>
          </cell>
          <cell r="F660">
            <v>1.2763342992569087</v>
          </cell>
          <cell r="G660">
            <v>2.4521655037094923</v>
          </cell>
          <cell r="H660">
            <v>2.6508887586815466</v>
          </cell>
          <cell r="I660">
            <v>3.0035361740330213</v>
          </cell>
          <cell r="J660">
            <v>2.6653374793670741</v>
          </cell>
          <cell r="K660">
            <v>2.7767229563274096</v>
          </cell>
          <cell r="L660">
            <v>2.9902717094689963</v>
          </cell>
          <cell r="M660">
            <v>3.113880070398706</v>
          </cell>
          <cell r="N660">
            <v>3.9789506397999603</v>
          </cell>
          <cell r="O660">
            <v>4.2698423409642894</v>
          </cell>
        </row>
        <row r="661">
          <cell r="A661" t="str">
            <v>D-RHEM_SOLELC</v>
          </cell>
          <cell r="B661" t="str">
            <v>VAR_fin</v>
          </cell>
          <cell r="C661" t="str">
            <v>RHEM_SOL_ELC</v>
          </cell>
          <cell r="D661">
            <v>0.86248322578584768</v>
          </cell>
          <cell r="E661">
            <v>1.2875829440466176</v>
          </cell>
          <cell r="F661">
            <v>2.9260800256491999</v>
          </cell>
          <cell r="G661">
            <v>6.7564363850180449</v>
          </cell>
          <cell r="H661">
            <v>7.1006081166354331</v>
          </cell>
          <cell r="I661">
            <v>7.4628490248302546</v>
          </cell>
          <cell r="J661">
            <v>7.8435950787799813</v>
          </cell>
          <cell r="K661">
            <v>8.241684829490211</v>
          </cell>
          <cell r="L661">
            <v>8.6637344858388481</v>
          </cell>
          <cell r="M661">
            <v>9.1022506681446167</v>
          </cell>
          <cell r="N661">
            <v>9.5659226948090428</v>
          </cell>
          <cell r="O661">
            <v>10.025630253342642</v>
          </cell>
        </row>
        <row r="662">
          <cell r="A662" t="str">
            <v>ITOT-SWHCONBR7</v>
          </cell>
          <cell r="B662" t="str">
            <v>VAR_fout</v>
          </cell>
          <cell r="C662" t="str">
            <v>ITOT-ELS</v>
          </cell>
          <cell r="I662">
            <v>1.2581772645897191E-3</v>
          </cell>
          <cell r="J662">
            <v>1.9047883124617593E-3</v>
          </cell>
          <cell r="K662">
            <v>2.3613180315561586E-3</v>
          </cell>
          <cell r="L662">
            <v>1.7831846590392025E-3</v>
          </cell>
          <cell r="M662">
            <v>2.6518422572036748E-3</v>
          </cell>
          <cell r="N662">
            <v>2.4684357598614925E-3</v>
          </cell>
          <cell r="O662">
            <v>4.8880107750744056E-3</v>
          </cell>
        </row>
        <row r="663">
          <cell r="A663" t="str">
            <v>ITOT-SWHCONBR7</v>
          </cell>
          <cell r="B663" t="str">
            <v>VAR_fout</v>
          </cell>
          <cell r="C663" t="str">
            <v>ITOT-SWHC</v>
          </cell>
          <cell r="I663">
            <v>2.1939799610539213E-4</v>
          </cell>
          <cell r="J663">
            <v>3.3215251182857589E-4</v>
          </cell>
          <cell r="K663">
            <v>4.1176109191568331E-4</v>
          </cell>
          <cell r="L663">
            <v>3.1094755237582011E-4</v>
          </cell>
          <cell r="M663">
            <v>4.6242202398070646E-4</v>
          </cell>
          <cell r="N663">
            <v>4.3044002977204017E-4</v>
          </cell>
          <cell r="O663">
            <v>8.5235983765975581E-4</v>
          </cell>
        </row>
        <row r="664">
          <cell r="A664" t="str">
            <v>ITOT-SWHCONBR7</v>
          </cell>
          <cell r="B664" t="str">
            <v>VAR_fin</v>
          </cell>
          <cell r="C664" t="str">
            <v>CON</v>
          </cell>
          <cell r="I664">
            <v>1.4775752606951103E-3</v>
          </cell>
          <cell r="J664">
            <v>2.2369408242903354E-3</v>
          </cell>
          <cell r="K664">
            <v>2.7730791234718416E-3</v>
          </cell>
          <cell r="L664">
            <v>2.0941322114150238E-3</v>
          </cell>
          <cell r="M664">
            <v>3.1142642811843833E-3</v>
          </cell>
          <cell r="N664">
            <v>2.8988757896335321E-3</v>
          </cell>
          <cell r="O664">
            <v>5.7403706127341584E-3</v>
          </cell>
        </row>
        <row r="665">
          <cell r="A665" t="str">
            <v>ITOT-SWHCONBR7</v>
          </cell>
          <cell r="B665" t="str">
            <v>VAR_ncap</v>
          </cell>
          <cell r="C665" t="str">
            <v>-</v>
          </cell>
          <cell r="I665">
            <v>8.0134249060510296E-5</v>
          </cell>
          <cell r="J665">
            <v>4.1714905598004898E-5</v>
          </cell>
          <cell r="K665">
            <v>2.9372334005029702E-5</v>
          </cell>
          <cell r="L665">
            <v>3.6134919218083598E-5</v>
          </cell>
          <cell r="M665">
            <v>1.04263104599792E-4</v>
          </cell>
          <cell r="N665">
            <v>2.3826342467721599E-5</v>
          </cell>
          <cell r="O665">
            <v>1.83969883786232E-4</v>
          </cell>
        </row>
        <row r="666">
          <cell r="A666" t="str">
            <v>ITOT-SWHCONBR7</v>
          </cell>
          <cell r="B666" t="str">
            <v>VAR_cap</v>
          </cell>
          <cell r="C666" t="str">
            <v>-</v>
          </cell>
          <cell r="I666">
            <v>8.0134249060510296E-5</v>
          </cell>
          <cell r="J666">
            <v>1.21849154658515E-4</v>
          </cell>
          <cell r="K666">
            <v>1.5122148866354501E-4</v>
          </cell>
          <cell r="L666">
            <v>1.1400807867651999E-4</v>
          </cell>
          <cell r="M666">
            <v>1.6977035782290501E-4</v>
          </cell>
          <cell r="N666">
            <v>1.5797158648361999E-4</v>
          </cell>
          <cell r="O666">
            <v>3.1205933085374599E-4</v>
          </cell>
        </row>
        <row r="667">
          <cell r="A667" t="str">
            <v>RHNS-SHSTG-ELCHP</v>
          </cell>
          <cell r="B667" t="str">
            <v>VAR_fout</v>
          </cell>
          <cell r="C667" t="str">
            <v>RHNS-SHAELCH</v>
          </cell>
          <cell r="E667">
            <v>1.9697747185451739E-2</v>
          </cell>
          <cell r="F667">
            <v>7.2334898744209702E-2</v>
          </cell>
          <cell r="G667">
            <v>0.20621236755880992</v>
          </cell>
          <cell r="H667">
            <v>0.17022903244980533</v>
          </cell>
          <cell r="I667">
            <v>0.17073553006765121</v>
          </cell>
          <cell r="J667">
            <v>0.15980711867972991</v>
          </cell>
          <cell r="K667">
            <v>0.22394144715596542</v>
          </cell>
          <cell r="L667">
            <v>0.27076825656684417</v>
          </cell>
          <cell r="M667">
            <v>0.21609031218089622</v>
          </cell>
          <cell r="N667">
            <v>0.22426073402365074</v>
          </cell>
          <cell r="O667">
            <v>0.20260008107994326</v>
          </cell>
        </row>
        <row r="668">
          <cell r="A668" t="str">
            <v>RHNS-SHSTG-ELCHP</v>
          </cell>
          <cell r="B668" t="str">
            <v>VAR_fin</v>
          </cell>
          <cell r="C668" t="str">
            <v>RHNS-SHAELCH</v>
          </cell>
          <cell r="E668">
            <v>1.970657953446623E-2</v>
          </cell>
          <cell r="F668">
            <v>7.2334124715230069E-2</v>
          </cell>
          <cell r="G668">
            <v>0.20621404046391964</v>
          </cell>
          <cell r="H668">
            <v>0.17023822914006267</v>
          </cell>
          <cell r="I668">
            <v>0.17075133858475572</v>
          </cell>
          <cell r="J668">
            <v>0.15982962722873012</v>
          </cell>
          <cell r="K668">
            <v>0.22396619478110744</v>
          </cell>
          <cell r="L668">
            <v>0.27079234068257202</v>
          </cell>
          <cell r="M668">
            <v>0.2161181290722354</v>
          </cell>
          <cell r="N668">
            <v>0.22429258865343132</v>
          </cell>
          <cell r="O668">
            <v>0.2026281208848161</v>
          </cell>
        </row>
        <row r="669">
          <cell r="A669" t="str">
            <v>RHNS-SHSTG-ELCHP</v>
          </cell>
          <cell r="B669" t="str">
            <v>VAR_ncap</v>
          </cell>
          <cell r="C669" t="str">
            <v>-</v>
          </cell>
          <cell r="D669">
            <v>1.66361834263541E-4</v>
          </cell>
          <cell r="E669">
            <v>2.7898429208544702E-3</v>
          </cell>
          <cell r="F669">
            <v>5.4506202419365999E-3</v>
          </cell>
          <cell r="G669">
            <v>1.1183555014740901E-2</v>
          </cell>
          <cell r="H669">
            <v>1.5153657574491801E-3</v>
          </cell>
          <cell r="I669">
            <v>7.8653009800422492E-3</v>
          </cell>
          <cell r="J669">
            <v>1.01374358151404E-2</v>
          </cell>
          <cell r="K669">
            <v>7.1115428128998397E-3</v>
          </cell>
          <cell r="L669">
            <v>8.1804431251199898E-3</v>
          </cell>
          <cell r="M669">
            <v>1.0047911150023601E-2</v>
          </cell>
          <cell r="N669">
            <v>8.6077329255086106E-3</v>
          </cell>
          <cell r="O669">
            <v>6.8248067561491399E-3</v>
          </cell>
        </row>
        <row r="670">
          <cell r="A670" t="str">
            <v>RHNS-SHSTG-ELCHP</v>
          </cell>
          <cell r="B670" t="str">
            <v>VAR_cap</v>
          </cell>
          <cell r="C670" t="str">
            <v>-</v>
          </cell>
          <cell r="D670">
            <v>1.66361834263541E-4</v>
          </cell>
          <cell r="E670">
            <v>2.9297951604681897E-3</v>
          </cell>
          <cell r="F670">
            <v>8.3519137655486686E-3</v>
          </cell>
          <cell r="G670">
            <v>1.9495055680015604E-2</v>
          </cell>
          <cell r="H670">
            <v>1.9381399239255661E-2</v>
          </cell>
          <cell r="I670">
            <v>1.9360763780576731E-2</v>
          </cell>
          <cell r="J670">
            <v>1.9363439953141666E-2</v>
          </cell>
          <cell r="K670">
            <v>2.4690033219744272E-2</v>
          </cell>
          <cell r="L670">
            <v>2.4681786518202971E-2</v>
          </cell>
          <cell r="M670">
            <v>2.4696392390937811E-2</v>
          </cell>
          <cell r="N670">
            <v>2.4693831950904976E-2</v>
          </cell>
          <cell r="O670">
            <v>2.4764798089843956E-2</v>
          </cell>
        </row>
        <row r="671">
          <cell r="A671" t="str">
            <v>RHNS-SHSOLBR</v>
          </cell>
          <cell r="B671" t="str">
            <v>VAR_fout</v>
          </cell>
          <cell r="C671" t="str">
            <v>RHNS-SHASOL</v>
          </cell>
          <cell r="E671">
            <v>1.3410606909845055E-2</v>
          </cell>
          <cell r="F671">
            <v>1.6072663677744039E-2</v>
          </cell>
          <cell r="G671">
            <v>1.795492612997977E-2</v>
          </cell>
          <cell r="H671">
            <v>1.8534530056096909E-2</v>
          </cell>
          <cell r="I671">
            <v>1.4466043710047474E-2</v>
          </cell>
          <cell r="J671">
            <v>1.911279154907063E-2</v>
          </cell>
          <cell r="K671">
            <v>1.8576431466938013E-2</v>
          </cell>
          <cell r="L671">
            <v>2.10926511400426E-2</v>
          </cell>
          <cell r="M671">
            <v>2.0647132980913665E-2</v>
          </cell>
          <cell r="N671">
            <v>1.7859780324326335E-2</v>
          </cell>
          <cell r="O671">
            <v>1.5640158392112184E-2</v>
          </cell>
        </row>
        <row r="672">
          <cell r="A672" t="str">
            <v>RHNS-SHSOLBR</v>
          </cell>
          <cell r="B672" t="str">
            <v>VAR_fin</v>
          </cell>
          <cell r="C672" t="str">
            <v>SOL</v>
          </cell>
          <cell r="E672">
            <v>1.3410606909845055E-2</v>
          </cell>
          <cell r="F672">
            <v>1.6072663677744039E-2</v>
          </cell>
          <cell r="G672">
            <v>1.795492612997977E-2</v>
          </cell>
          <cell r="H672">
            <v>1.8534530056096909E-2</v>
          </cell>
          <cell r="I672">
            <v>1.4466043710047474E-2</v>
          </cell>
          <cell r="J672">
            <v>1.911279154907063E-2</v>
          </cell>
          <cell r="K672">
            <v>1.8576431466938013E-2</v>
          </cell>
          <cell r="L672">
            <v>2.10926511400426E-2</v>
          </cell>
          <cell r="M672">
            <v>2.0647132980913665E-2</v>
          </cell>
          <cell r="N672">
            <v>1.7859780324326335E-2</v>
          </cell>
          <cell r="O672">
            <v>1.5640158392112184E-2</v>
          </cell>
        </row>
        <row r="673">
          <cell r="A673" t="str">
            <v>RHNS-SHSOLBR</v>
          </cell>
          <cell r="B673" t="str">
            <v>VAR_ncap</v>
          </cell>
          <cell r="C673" t="str">
            <v>-</v>
          </cell>
          <cell r="E673">
            <v>2.5145345589314698E-3</v>
          </cell>
          <cell r="F673">
            <v>2.0936542640543601E-5</v>
          </cell>
          <cell r="G673">
            <v>5.0992606067625705E-4</v>
          </cell>
          <cell r="H673">
            <v>1.2269130537758499E-3</v>
          </cell>
          <cell r="I673">
            <v>1.4021309029105401E-3</v>
          </cell>
          <cell r="J673">
            <v>5.9736609275851701E-4</v>
          </cell>
          <cell r="K673">
            <v>1.23828144224933E-3</v>
          </cell>
          <cell r="L673">
            <v>1.28572832633188E-3</v>
          </cell>
          <cell r="M673">
            <v>7.5508275477855695E-4</v>
          </cell>
          <cell r="N673">
            <v>1.4371543192179901E-3</v>
          </cell>
          <cell r="O673">
            <v>2.2995695869663699E-2</v>
          </cell>
        </row>
        <row r="674">
          <cell r="A674" t="str">
            <v>RHNS-SHSOLBR</v>
          </cell>
          <cell r="B674" t="str">
            <v>VAR_cap</v>
          </cell>
          <cell r="C674" t="str">
            <v>-</v>
          </cell>
          <cell r="E674">
            <v>2.5145345589314698E-3</v>
          </cell>
          <cell r="F674">
            <v>2.53547110157201E-3</v>
          </cell>
          <cell r="G674">
            <v>3.04539716224827E-3</v>
          </cell>
          <cell r="H674">
            <v>3.0460818453333901E-3</v>
          </cell>
          <cell r="I674">
            <v>3.0463547956436198E-3</v>
          </cell>
          <cell r="J674">
            <v>3.2264100494449098E-3</v>
          </cell>
          <cell r="K674">
            <v>3.2377784379183901E-3</v>
          </cell>
          <cell r="L674">
            <v>3.2576707158886E-3</v>
          </cell>
          <cell r="M674">
            <v>3.27909252335977E-3</v>
          </cell>
          <cell r="N674">
            <v>3.2896987094075398E-3</v>
          </cell>
          <cell r="O674">
            <v>2.5187932943660198E-2</v>
          </cell>
        </row>
        <row r="675">
          <cell r="A675" t="str">
            <v>RHES-SHPLTBR</v>
          </cell>
          <cell r="B675" t="str">
            <v>VAR_fout</v>
          </cell>
          <cell r="C675" t="str">
            <v>RHES-SHPLT</v>
          </cell>
          <cell r="D675">
            <v>1.2957613222690667</v>
          </cell>
          <cell r="E675">
            <v>1.486884708124248</v>
          </cell>
          <cell r="F675">
            <v>1.4868929417565484</v>
          </cell>
          <cell r="G675">
            <v>1.4868876282232124</v>
          </cell>
          <cell r="H675">
            <v>1.4868917544330429</v>
          </cell>
          <cell r="I675">
            <v>1.486893487298679</v>
          </cell>
          <cell r="J675">
            <v>1.4869020214935</v>
          </cell>
          <cell r="K675">
            <v>1.4869064869809803</v>
          </cell>
          <cell r="L675">
            <v>1.486906016376059</v>
          </cell>
          <cell r="M675">
            <v>1.4869126940960122</v>
          </cell>
          <cell r="N675">
            <v>1.486917529352096</v>
          </cell>
          <cell r="O675">
            <v>1.4869469718370338</v>
          </cell>
        </row>
        <row r="676">
          <cell r="A676" t="str">
            <v>RHES-SHPLTBR</v>
          </cell>
          <cell r="B676" t="str">
            <v>VAR_fin</v>
          </cell>
          <cell r="C676" t="str">
            <v>RPLT</v>
          </cell>
          <cell r="D676">
            <v>1.4397348025211849</v>
          </cell>
          <cell r="E676">
            <v>1.6520941201380532</v>
          </cell>
          <cell r="F676">
            <v>1.6521032686183887</v>
          </cell>
          <cell r="G676">
            <v>1.6520973646924584</v>
          </cell>
          <cell r="H676">
            <v>1.6521019493700484</v>
          </cell>
          <cell r="I676">
            <v>1.6521038747763099</v>
          </cell>
          <cell r="J676">
            <v>1.6521133572150002</v>
          </cell>
          <cell r="K676">
            <v>1.652118318867756</v>
          </cell>
          <cell r="L676">
            <v>1.6521177959733984</v>
          </cell>
          <cell r="M676">
            <v>1.6521252156622357</v>
          </cell>
          <cell r="N676">
            <v>1.6521305881689949</v>
          </cell>
          <cell r="O676">
            <v>1.6521633020411475</v>
          </cell>
        </row>
        <row r="677">
          <cell r="A677" t="str">
            <v>RHES-SHPLTBR</v>
          </cell>
          <cell r="B677" t="str">
            <v>VAR_ncap</v>
          </cell>
          <cell r="C677" t="str">
            <v>-</v>
          </cell>
          <cell r="E677">
            <v>1.5532892214807701E-2</v>
          </cell>
          <cell r="F677">
            <v>8.1729993576082895E-6</v>
          </cell>
          <cell r="G677">
            <v>1.21512090188255E-5</v>
          </cell>
          <cell r="H677">
            <v>8.5102889687882904E-2</v>
          </cell>
          <cell r="I677">
            <v>3.50805111218166E-2</v>
          </cell>
          <cell r="J677">
            <v>1.04201476104693E-5</v>
          </cell>
          <cell r="K677">
            <v>8.5165693583874699E-2</v>
          </cell>
          <cell r="L677">
            <v>2.9647392724734E-2</v>
          </cell>
          <cell r="M677">
            <v>5.4351817661852401E-3</v>
          </cell>
          <cell r="N677">
            <v>7.9482720133587897E-2</v>
          </cell>
          <cell r="O677">
            <v>3.5436579704627602E-2</v>
          </cell>
        </row>
        <row r="678">
          <cell r="A678" t="str">
            <v>RHES-SHPLTBR</v>
          </cell>
          <cell r="B678" t="str">
            <v>VAR_cap</v>
          </cell>
          <cell r="C678" t="str">
            <v>-</v>
          </cell>
          <cell r="D678">
            <v>0.104681131456585</v>
          </cell>
          <cell r="E678">
            <v>0.12021387999252522</v>
          </cell>
          <cell r="F678">
            <v>0.12022142536862521</v>
          </cell>
          <cell r="G678">
            <v>0.1202324465075298</v>
          </cell>
          <cell r="H678">
            <v>0.1202264508673286</v>
          </cell>
          <cell r="I678">
            <v>0.1201938715023734</v>
          </cell>
          <cell r="J678">
            <v>0.12019283190833133</v>
          </cell>
          <cell r="K678">
            <v>0.12025531556301707</v>
          </cell>
          <cell r="L678">
            <v>0.12021093623711765</v>
          </cell>
          <cell r="M678">
            <v>0.12024663995031798</v>
          </cell>
          <cell r="N678">
            <v>0.12024929059197627</v>
          </cell>
          <cell r="O678">
            <v>0.12035262024835937</v>
          </cell>
        </row>
        <row r="679">
          <cell r="A679" t="str">
            <v>RHES-SHCONBR6</v>
          </cell>
          <cell r="B679" t="str">
            <v>VAR_fout</v>
          </cell>
          <cell r="C679" t="str">
            <v>RHES-SHCON</v>
          </cell>
          <cell r="E679">
            <v>6.7162873277559266E-4</v>
          </cell>
          <cell r="F679">
            <v>6.6724181893813525E-4</v>
          </cell>
          <cell r="G679">
            <v>5.8655367333184955E-4</v>
          </cell>
          <cell r="H679">
            <v>6.3615460331018642E-4</v>
          </cell>
          <cell r="I679">
            <v>6.3270470208490388E-4</v>
          </cell>
          <cell r="J679">
            <v>6.2825212053947233E-4</v>
          </cell>
          <cell r="K679">
            <v>5.3141716849141056E-4</v>
          </cell>
          <cell r="L679">
            <v>3.4520454829186487E-4</v>
          </cell>
          <cell r="M679">
            <v>3.9206416516882259E-4</v>
          </cell>
          <cell r="N679">
            <v>3.7513170133637115E-4</v>
          </cell>
          <cell r="O679">
            <v>6.0497985950405762E-4</v>
          </cell>
        </row>
        <row r="680">
          <cell r="A680" t="str">
            <v>RHES-SHCONBR6</v>
          </cell>
          <cell r="B680" t="str">
            <v>VAR_fin</v>
          </cell>
          <cell r="C680" t="str">
            <v>CON</v>
          </cell>
          <cell r="E680">
            <v>6.7162873277559266E-4</v>
          </cell>
          <cell r="F680">
            <v>6.6724181893813525E-4</v>
          </cell>
          <cell r="G680">
            <v>5.8655367333184955E-4</v>
          </cell>
          <cell r="H680">
            <v>6.3615460331018642E-4</v>
          </cell>
          <cell r="I680">
            <v>6.3270470208490388E-4</v>
          </cell>
          <cell r="J680">
            <v>6.2825212053947233E-4</v>
          </cell>
          <cell r="K680">
            <v>5.3141716849141056E-4</v>
          </cell>
          <cell r="L680">
            <v>3.4520454829186487E-4</v>
          </cell>
          <cell r="M680">
            <v>3.9206416516882259E-4</v>
          </cell>
          <cell r="N680">
            <v>3.7513170133637115E-4</v>
          </cell>
          <cell r="O680">
            <v>6.0497985950405762E-4</v>
          </cell>
        </row>
        <row r="681">
          <cell r="A681" t="str">
            <v>RHES-SHCONBR6</v>
          </cell>
          <cell r="B681" t="str">
            <v>VAR_ncap</v>
          </cell>
          <cell r="C681" t="str">
            <v>-</v>
          </cell>
          <cell r="E681">
            <v>4.6095145464468797E-5</v>
          </cell>
          <cell r="F681">
            <v>9.9002457793530897E-8</v>
          </cell>
          <cell r="G681">
            <v>1.3172574412363801E-7</v>
          </cell>
          <cell r="H681">
            <v>7.3280624211944695E-8</v>
          </cell>
          <cell r="I681">
            <v>1.1160420472138799E-7</v>
          </cell>
          <cell r="J681">
            <v>7.2138246836377299E-8</v>
          </cell>
          <cell r="K681">
            <v>7.1558266241765998E-6</v>
          </cell>
          <cell r="L681">
            <v>1.8200916166801198E-5</v>
          </cell>
          <cell r="M681">
            <v>1.3300475296812799E-6</v>
          </cell>
          <cell r="N681">
            <v>1.23813923282205E-6</v>
          </cell>
          <cell r="O681">
            <v>1.14273619005945E-5</v>
          </cell>
        </row>
        <row r="682">
          <cell r="A682" t="str">
            <v>RHES-SHCONBR6</v>
          </cell>
          <cell r="B682" t="str">
            <v>VAR_cap</v>
          </cell>
          <cell r="C682" t="str">
            <v>-</v>
          </cell>
          <cell r="E682">
            <v>4.6095145464468797E-5</v>
          </cell>
          <cell r="F682">
            <v>4.6194147922262301E-5</v>
          </cell>
          <cell r="G682">
            <v>4.6325873666386003E-5</v>
          </cell>
          <cell r="H682">
            <v>4.6399154290597897E-5</v>
          </cell>
          <cell r="I682">
            <v>4.6510758495319301E-5</v>
          </cell>
          <cell r="J682">
            <v>4.6582896742155699E-5</v>
          </cell>
          <cell r="K682">
            <v>3.8751478446286898E-5</v>
          </cell>
          <cell r="L682">
            <v>2.5740202401525499E-5</v>
          </cell>
          <cell r="M682">
            <v>2.69438133964288E-5</v>
          </cell>
          <cell r="N682">
            <v>2.81041799752631E-5</v>
          </cell>
          <cell r="O682">
            <v>3.9424429700912101E-5</v>
          </cell>
        </row>
        <row r="683">
          <cell r="A683" t="str">
            <v>RHSA-WHPLTBR</v>
          </cell>
          <cell r="B683" t="str">
            <v>VAR_fout</v>
          </cell>
          <cell r="C683" t="str">
            <v>RHSA-WHPLT</v>
          </cell>
          <cell r="D683">
            <v>0.1697941431114153</v>
          </cell>
          <cell r="E683">
            <v>0.19483733689508093</v>
          </cell>
          <cell r="F683">
            <v>0.12886791737177303</v>
          </cell>
          <cell r="G683">
            <v>0.13429660054106138</v>
          </cell>
          <cell r="H683">
            <v>0.13896455551996317</v>
          </cell>
          <cell r="I683">
            <v>0.14246609483641362</v>
          </cell>
          <cell r="J683">
            <v>0.1452482321117835</v>
          </cell>
          <cell r="K683">
            <v>0.14756092063597989</v>
          </cell>
          <cell r="L683">
            <v>0.14925358643971501</v>
          </cell>
          <cell r="M683">
            <v>0.15082394798675064</v>
          </cell>
          <cell r="N683">
            <v>0.15081061831037079</v>
          </cell>
          <cell r="O683">
            <v>0.15094746470957973</v>
          </cell>
        </row>
        <row r="684">
          <cell r="A684" t="str">
            <v>RHSA-WHPLTBR</v>
          </cell>
          <cell r="B684" t="str">
            <v>VAR_fin</v>
          </cell>
          <cell r="C684" t="str">
            <v>RPLT</v>
          </cell>
          <cell r="D684">
            <v>0.27167062897826433</v>
          </cell>
          <cell r="E684">
            <v>0.31173973903212943</v>
          </cell>
          <cell r="F684">
            <v>0.20618866779483697</v>
          </cell>
          <cell r="G684">
            <v>0.21487456086569814</v>
          </cell>
          <cell r="H684">
            <v>0.2223432888319411</v>
          </cell>
          <cell r="I684">
            <v>0.2279457517382617</v>
          </cell>
          <cell r="J684">
            <v>0.23239717137885357</v>
          </cell>
          <cell r="K684">
            <v>0.23609747301756789</v>
          </cell>
          <cell r="L684">
            <v>0.23880573830354426</v>
          </cell>
          <cell r="M684">
            <v>0.24131831677880103</v>
          </cell>
          <cell r="N684">
            <v>0.24129698929659327</v>
          </cell>
          <cell r="O684">
            <v>0.24151594353532754</v>
          </cell>
        </row>
        <row r="685">
          <cell r="A685" t="str">
            <v>RHSA-WHPLTBR</v>
          </cell>
          <cell r="B685" t="str">
            <v>VAR_ncap</v>
          </cell>
          <cell r="C685" t="str">
            <v>-</v>
          </cell>
          <cell r="E685">
            <v>1.96619085145735E-3</v>
          </cell>
          <cell r="F685">
            <v>1.1039952909837301E-6</v>
          </cell>
          <cell r="G685">
            <v>1.6783394120363101E-6</v>
          </cell>
          <cell r="H685">
            <v>5.6181381713548504E-3</v>
          </cell>
          <cell r="I685">
            <v>4.1495343827721203E-3</v>
          </cell>
          <cell r="J685">
            <v>1.68452932146493E-4</v>
          </cell>
          <cell r="K685">
            <v>5.8523005988694102E-3</v>
          </cell>
          <cell r="L685">
            <v>3.5625224390717202E-3</v>
          </cell>
          <cell r="M685">
            <v>9.5359553674855999E-4</v>
          </cell>
          <cell r="N685">
            <v>5.9115841460986602E-3</v>
          </cell>
          <cell r="O685">
            <v>3.6173285640862698E-3</v>
          </cell>
        </row>
        <row r="686">
          <cell r="A686" t="str">
            <v>RHSA-WHPLTBR</v>
          </cell>
          <cell r="B686" t="str">
            <v>VAR_cap</v>
          </cell>
          <cell r="C686" t="str">
            <v>-</v>
          </cell>
          <cell r="D686">
            <v>1.12410901121583E-2</v>
          </cell>
          <cell r="E686">
            <v>1.3207094139793948E-2</v>
          </cell>
          <cell r="F686">
            <v>1.3202592895333527E-2</v>
          </cell>
          <cell r="G686">
            <v>1.3199762504607169E-2</v>
          </cell>
          <cell r="H686">
            <v>9.5376038594991771E-3</v>
          </cell>
          <cell r="I686">
            <v>9.7680246473176423E-3</v>
          </cell>
          <cell r="J686">
            <v>9.9347669727347567E-3</v>
          </cell>
          <cell r="K686">
            <v>1.0168166729961129E-2</v>
          </cell>
          <cell r="L686">
            <v>1.0196243872313351E-2</v>
          </cell>
          <cell r="M686">
            <v>1.0366026997149086E-2</v>
          </cell>
          <cell r="N686">
            <v>1.0331513040666799E-2</v>
          </cell>
          <cell r="O686">
            <v>1.0479933293019911E-2</v>
          </cell>
        </row>
        <row r="687">
          <cell r="A687" t="str">
            <v>ITOT-SWHCONBR8</v>
          </cell>
          <cell r="B687" t="str">
            <v>VAR_fout</v>
          </cell>
          <cell r="C687" t="str">
            <v>ITOT-ELS</v>
          </cell>
          <cell r="J687">
            <v>2.2968442006398513E-4</v>
          </cell>
          <cell r="K687">
            <v>5.0653589910813193E-4</v>
          </cell>
          <cell r="L687">
            <v>4.8506638981879517E-4</v>
          </cell>
          <cell r="M687">
            <v>6.9360743870450626E-4</v>
          </cell>
          <cell r="N687">
            <v>5.7228770807667595E-4</v>
          </cell>
          <cell r="O687">
            <v>1.16840064957565E-3</v>
          </cell>
        </row>
        <row r="688">
          <cell r="A688" t="str">
            <v>ITOT-SWHCONBR8</v>
          </cell>
          <cell r="B688" t="str">
            <v>VAR_fout</v>
          </cell>
          <cell r="C688" t="str">
            <v>ITOT-SWHC</v>
          </cell>
          <cell r="J688">
            <v>8.8681630805618398E-4</v>
          </cell>
          <cell r="K688">
            <v>1.9557456087785801E-3</v>
          </cell>
          <cell r="L688">
            <v>1.8728513882718379E-3</v>
          </cell>
          <cell r="M688">
            <v>2.6780327018301139E-3</v>
          </cell>
          <cell r="N688">
            <v>2.2096147064790544E-3</v>
          </cell>
          <cell r="O688">
            <v>4.5112191331848992E-3</v>
          </cell>
        </row>
        <row r="689">
          <cell r="A689" t="str">
            <v>ITOT-SWHCONBR8</v>
          </cell>
          <cell r="B689" t="str">
            <v>VAR_fin</v>
          </cell>
          <cell r="C689" t="str">
            <v>CON</v>
          </cell>
          <cell r="J689">
            <v>1.1165007281201684E-3</v>
          </cell>
          <cell r="K689">
            <v>2.4622815078867112E-3</v>
          </cell>
          <cell r="L689">
            <v>2.3579177780906303E-3</v>
          </cell>
          <cell r="M689">
            <v>3.3716401405346195E-3</v>
          </cell>
          <cell r="N689">
            <v>2.7819024145557276E-3</v>
          </cell>
          <cell r="O689">
            <v>5.679619782760552E-3</v>
          </cell>
        </row>
        <row r="690">
          <cell r="A690" t="str">
            <v>ITOT-SWHCONBR8</v>
          </cell>
          <cell r="B690" t="str">
            <v>VAR_ncap</v>
          </cell>
          <cell r="C690" t="str">
            <v>-</v>
          </cell>
          <cell r="J690">
            <v>5.9260648638966599E-5</v>
          </cell>
          <cell r="K690">
            <v>7.26593969349005E-5</v>
          </cell>
          <cell r="L690">
            <v>1.6613089822326701E-6</v>
          </cell>
          <cell r="M690">
            <v>1.07407032669026E-4</v>
          </cell>
          <cell r="N690">
            <v>2.87002969333728E-5</v>
          </cell>
          <cell r="O690">
            <v>1.6907054960939999E-4</v>
          </cell>
        </row>
        <row r="691">
          <cell r="A691" t="str">
            <v>ITOT-SWHCONBR8</v>
          </cell>
          <cell r="B691" t="str">
            <v>VAR_cap</v>
          </cell>
          <cell r="C691" t="str">
            <v>-</v>
          </cell>
          <cell r="J691">
            <v>5.9260648638966599E-5</v>
          </cell>
          <cell r="K691">
            <v>1.31920045573867E-4</v>
          </cell>
          <cell r="L691">
            <v>1.2572958952096599E-4</v>
          </cell>
          <cell r="M691">
            <v>1.8172773858615899E-4</v>
          </cell>
          <cell r="N691">
            <v>1.5011155302147101E-4</v>
          </cell>
          <cell r="O691">
            <v>3.0517787921179902E-4</v>
          </cell>
        </row>
        <row r="692">
          <cell r="A692" t="str">
            <v>D-SCOM_KEV_HFC_ELC_CHP</v>
          </cell>
          <cell r="B692" t="str">
            <v>VAR_fout</v>
          </cell>
          <cell r="C692" t="str">
            <v>ELC5</v>
          </cell>
          <cell r="G692">
            <v>2.1217647836726254E-3</v>
          </cell>
          <cell r="H692">
            <v>5.0235541633756519E-3</v>
          </cell>
          <cell r="I692">
            <v>5.7746139741335217E-3</v>
          </cell>
          <cell r="J692">
            <v>6.7506416937072114E-3</v>
          </cell>
          <cell r="K692">
            <v>1.6455193268695729E-2</v>
          </cell>
          <cell r="L692">
            <v>1.4983824989095531E-2</v>
          </cell>
          <cell r="M692">
            <v>3.8203763267051161E-2</v>
          </cell>
          <cell r="N692">
            <v>2.8251810430440616E-2</v>
          </cell>
          <cell r="O692">
            <v>4.8356555927200028E-2</v>
          </cell>
        </row>
        <row r="693">
          <cell r="A693" t="str">
            <v>D-SCOM_KEV_HFC_ELC_CHP</v>
          </cell>
          <cell r="B693" t="str">
            <v>VAR_fout</v>
          </cell>
          <cell r="C693" t="str">
            <v>SCOM_ELC</v>
          </cell>
          <cell r="G693">
            <v>2.1131743847562978E-3</v>
          </cell>
          <cell r="H693">
            <v>5.0140627875104688E-3</v>
          </cell>
          <cell r="I693">
            <v>5.7501681819737025E-3</v>
          </cell>
          <cell r="J693">
            <v>6.7207136640322082E-3</v>
          </cell>
          <cell r="K693">
            <v>1.6431085492121095E-2</v>
          </cell>
          <cell r="L693">
            <v>1.4955358466338591E-2</v>
          </cell>
          <cell r="M693">
            <v>3.8115376794217774E-2</v>
          </cell>
          <cell r="N693">
            <v>2.819331199049678E-2</v>
          </cell>
          <cell r="O693">
            <v>4.8175698960438142E-2</v>
          </cell>
        </row>
        <row r="694">
          <cell r="A694" t="str">
            <v>D-SCOM_KEV_HFC_ELC_CHP</v>
          </cell>
          <cell r="B694" t="str">
            <v>VAR_fin</v>
          </cell>
          <cell r="C694" t="str">
            <v>SCOM_KEV_HFC_ELC_CHP</v>
          </cell>
          <cell r="G694">
            <v>4.228272789413479E-3</v>
          </cell>
          <cell r="H694">
            <v>1.0027998624297336E-2</v>
          </cell>
          <cell r="I694">
            <v>1.1504286990554061E-2</v>
          </cell>
          <cell r="J694">
            <v>1.3451416342407303E-2</v>
          </cell>
          <cell r="K694">
            <v>3.2857369248400888E-2</v>
          </cell>
          <cell r="L694">
            <v>2.9914764341099197E-2</v>
          </cell>
          <cell r="M694">
            <v>7.6284092298265133E-2</v>
          </cell>
          <cell r="N694">
            <v>5.6418355116780255E-2</v>
          </cell>
          <cell r="O694">
            <v>9.6489245937211018E-2</v>
          </cell>
        </row>
        <row r="695">
          <cell r="A695" t="str">
            <v>D-EH2R</v>
          </cell>
          <cell r="B695" t="str">
            <v>VAR_fout</v>
          </cell>
          <cell r="C695" t="str">
            <v>EH2</v>
          </cell>
          <cell r="I695">
            <v>3.4994967322348686E-3</v>
          </cell>
          <cell r="J695">
            <v>3.1742897997182554E-3</v>
          </cell>
          <cell r="K695">
            <v>6.3959930277394184E-3</v>
          </cell>
          <cell r="L695">
            <v>4.4625439174611255E-3</v>
          </cell>
          <cell r="M695">
            <v>8.9295734790986146E-3</v>
          </cell>
          <cell r="N695">
            <v>1.2424145394954348E-2</v>
          </cell>
          <cell r="O695">
            <v>3.9034056027064432E-2</v>
          </cell>
        </row>
        <row r="696">
          <cell r="A696" t="str">
            <v>D-EH2R</v>
          </cell>
          <cell r="B696" t="str">
            <v>VAR_fin</v>
          </cell>
          <cell r="C696" t="str">
            <v>H2</v>
          </cell>
          <cell r="I696">
            <v>3.4994967322348686E-3</v>
          </cell>
          <cell r="J696">
            <v>3.1742897997182554E-3</v>
          </cell>
          <cell r="K696">
            <v>6.3959930277394184E-3</v>
          </cell>
          <cell r="L696">
            <v>4.4625439174611255E-3</v>
          </cell>
          <cell r="M696">
            <v>8.9295734790986146E-3</v>
          </cell>
          <cell r="N696">
            <v>1.2424145394954348E-2</v>
          </cell>
          <cell r="O696">
            <v>3.9034056027064432E-2</v>
          </cell>
        </row>
        <row r="697">
          <cell r="A697" t="str">
            <v>D-EH2R</v>
          </cell>
          <cell r="B697" t="str">
            <v>VAR_ncap</v>
          </cell>
          <cell r="C697" t="str">
            <v>-</v>
          </cell>
          <cell r="H697">
            <v>2.9066778497211601E-6</v>
          </cell>
          <cell r="I697">
            <v>8.9546459515606202E-4</v>
          </cell>
          <cell r="J697">
            <v>8.56471681584613E-4</v>
          </cell>
          <cell r="K697">
            <v>2.6881130317932701E-4</v>
          </cell>
          <cell r="L697">
            <v>3.8949209641008799E-4</v>
          </cell>
          <cell r="M697">
            <v>7.0275693439706105E-4</v>
          </cell>
          <cell r="N697">
            <v>1.0479086487296099E-3</v>
          </cell>
          <cell r="O697">
            <v>3.15257857785707E-3</v>
          </cell>
        </row>
        <row r="698">
          <cell r="A698" t="str">
            <v>D-EH2R</v>
          </cell>
          <cell r="B698" t="str">
            <v>VAR_cap</v>
          </cell>
          <cell r="C698" t="str">
            <v>-</v>
          </cell>
          <cell r="H698">
            <v>2.9066778497211601E-6</v>
          </cell>
          <cell r="I698">
            <v>8.9607498860386605E-4</v>
          </cell>
          <cell r="J698">
            <v>8.56471681584613E-4</v>
          </cell>
          <cell r="K698">
            <v>1.1252829847639399E-3</v>
          </cell>
          <cell r="L698">
            <v>6.0269295524756805E-4</v>
          </cell>
          <cell r="M698">
            <v>9.9845237146538096E-4</v>
          </cell>
          <cell r="N698">
            <v>1.1723823085350801E-3</v>
          </cell>
          <cell r="O698">
            <v>4.2004872265866897E-3</v>
          </cell>
        </row>
        <row r="699">
          <cell r="A699" t="str">
            <v>SCOM-ELCSPECADV</v>
          </cell>
          <cell r="B699" t="str">
            <v>VAR_fout</v>
          </cell>
          <cell r="C699" t="str">
            <v>SCOM-ELS</v>
          </cell>
          <cell r="G699">
            <v>1.026862131542759E-3</v>
          </cell>
          <cell r="H699">
            <v>2.0310094560480763E-3</v>
          </cell>
          <cell r="I699">
            <v>2.1908784514640981E-3</v>
          </cell>
          <cell r="J699">
            <v>2.3885535886587757E-3</v>
          </cell>
          <cell r="K699">
            <v>3.4436101249533334E-3</v>
          </cell>
          <cell r="L699">
            <v>2.5847983661646087E-3</v>
          </cell>
          <cell r="M699">
            <v>3.8566813743428868E-3</v>
          </cell>
          <cell r="N699">
            <v>3.7909878715678908E-3</v>
          </cell>
          <cell r="O699">
            <v>7.26890468595753E-3</v>
          </cell>
        </row>
        <row r="700">
          <cell r="A700" t="str">
            <v>SCOM-ELCSPECADV</v>
          </cell>
          <cell r="B700" t="str">
            <v>VAR_fin</v>
          </cell>
          <cell r="C700" t="str">
            <v>SCOM_ELC</v>
          </cell>
          <cell r="G700">
            <v>8.8415882404865832E-4</v>
          </cell>
          <cell r="H700">
            <v>1.705158508290675E-3</v>
          </cell>
          <cell r="I700">
            <v>1.7946336786197664E-3</v>
          </cell>
          <cell r="J700">
            <v>1.9077751292783812E-3</v>
          </cell>
          <cell r="K700">
            <v>2.6835573948664664E-3</v>
          </cell>
          <cell r="L700">
            <v>2.0142973559917135E-3</v>
          </cell>
          <cell r="M700">
            <v>3.0054580647110511E-3</v>
          </cell>
          <cell r="N700">
            <v>2.9542640332238424E-3</v>
          </cell>
          <cell r="O700">
            <v>5.6645561532158613E-3</v>
          </cell>
        </row>
        <row r="701">
          <cell r="A701" t="str">
            <v>SCOM-ELCSPECADV</v>
          </cell>
          <cell r="B701" t="str">
            <v>VAR_ncap</v>
          </cell>
          <cell r="C701" t="str">
            <v>-</v>
          </cell>
          <cell r="G701">
            <v>1.08949394121255E-4</v>
          </cell>
          <cell r="H701">
            <v>1.06567796398954E-4</v>
          </cell>
          <cell r="I701">
            <v>1.7512722052574799E-5</v>
          </cell>
          <cell r="J701">
            <v>2.1695229075129699E-5</v>
          </cell>
          <cell r="K701">
            <v>1.1789868998350301E-4</v>
          </cell>
          <cell r="L701">
            <v>1.43064209721819E-5</v>
          </cell>
          <cell r="M701">
            <v>2.42878453808535E-4</v>
          </cell>
          <cell r="N701">
            <v>1.3594834747313E-5</v>
          </cell>
          <cell r="O701">
            <v>3.8799002098183699E-4</v>
          </cell>
        </row>
        <row r="702">
          <cell r="A702" t="str">
            <v>SCOM-ELCSPECADV</v>
          </cell>
          <cell r="B702" t="str">
            <v>VAR_cap</v>
          </cell>
          <cell r="C702" t="str">
            <v>-</v>
          </cell>
          <cell r="G702">
            <v>1.08949394121255E-4</v>
          </cell>
          <cell r="H702">
            <v>2.1529644325962049E-4</v>
          </cell>
          <cell r="I702">
            <v>2.3217033616068072E-4</v>
          </cell>
          <cell r="J702">
            <v>2.5271689852837404E-4</v>
          </cell>
          <cell r="K702">
            <v>3.6607739964972539E-4</v>
          </cell>
          <cell r="L702">
            <v>2.7357071298121264E-4</v>
          </cell>
          <cell r="M702">
            <v>4.0909030599690092E-4</v>
          </cell>
          <cell r="N702">
            <v>4.0163197227658856E-4</v>
          </cell>
          <cell r="O702">
            <v>7.7097941138122615E-4</v>
          </cell>
        </row>
        <row r="703">
          <cell r="A703" t="str">
            <v>RHSA-WHLTHRD</v>
          </cell>
          <cell r="B703" t="str">
            <v>VAR_fout</v>
          </cell>
          <cell r="C703" t="str">
            <v>RHSA-WHLTHRD</v>
          </cell>
          <cell r="D703">
            <v>1.3170853303625154</v>
          </cell>
          <cell r="E703">
            <v>1.4633804760050191</v>
          </cell>
          <cell r="F703">
            <v>1.466856855081925</v>
          </cell>
          <cell r="G703">
            <v>1.4399048812930058</v>
          </cell>
          <cell r="H703">
            <v>1.4720417741501439</v>
          </cell>
          <cell r="I703">
            <v>1.6191531912837664</v>
          </cell>
          <cell r="J703">
            <v>1.5054943053207586</v>
          </cell>
          <cell r="K703">
            <v>1.5941476749344783</v>
          </cell>
          <cell r="L703">
            <v>1.5585473268368102</v>
          </cell>
          <cell r="M703">
            <v>1.4935996761217978</v>
          </cell>
          <cell r="N703">
            <v>1.544224448717217</v>
          </cell>
          <cell r="O703">
            <v>1.4020177191218119</v>
          </cell>
        </row>
        <row r="704">
          <cell r="A704" t="str">
            <v>RHSA-WHLTHRD</v>
          </cell>
          <cell r="B704" t="str">
            <v>VAR_fin</v>
          </cell>
          <cell r="C704" t="str">
            <v>RHSA_LTH</v>
          </cell>
          <cell r="D704">
            <v>1.7105004290422288</v>
          </cell>
          <cell r="E704">
            <v>1.8955705647733407</v>
          </cell>
          <cell r="F704">
            <v>1.892718522686353</v>
          </cell>
          <cell r="G704">
            <v>1.8460318990935969</v>
          </cell>
          <cell r="H704">
            <v>1.8752124511466808</v>
          </cell>
          <cell r="I704">
            <v>2.0495610016250203</v>
          </cell>
          <cell r="J704">
            <v>1.9056889940769106</v>
          </cell>
          <cell r="K704">
            <v>2.0179084492841488</v>
          </cell>
          <cell r="L704">
            <v>1.9728447175149477</v>
          </cell>
          <cell r="M704">
            <v>1.8906325014199961</v>
          </cell>
          <cell r="N704">
            <v>1.9547144920471096</v>
          </cell>
          <cell r="O704">
            <v>1.774705973571914</v>
          </cell>
        </row>
        <row r="705">
          <cell r="A705" t="str">
            <v>RHSA-WHLTHRD</v>
          </cell>
          <cell r="B705" t="str">
            <v>VAR_ncap</v>
          </cell>
          <cell r="C705" t="str">
            <v>-</v>
          </cell>
          <cell r="E705">
            <v>8.4941230312023705E-2</v>
          </cell>
          <cell r="F705">
            <v>6.86919478088414E-2</v>
          </cell>
          <cell r="G705">
            <v>5.4492988745742203E-2</v>
          </cell>
          <cell r="H705">
            <v>5.1605843872217699E-2</v>
          </cell>
          <cell r="I705">
            <v>5.5557299996816203E-2</v>
          </cell>
          <cell r="J705">
            <v>6.4110353430278405E-2</v>
          </cell>
          <cell r="K705">
            <v>5.1400622713542801E-2</v>
          </cell>
          <cell r="L705">
            <v>5.4372452589299E-2</v>
          </cell>
          <cell r="M705">
            <v>4.4461481281380499E-2</v>
          </cell>
          <cell r="N705">
            <v>6.0778970998920802E-2</v>
          </cell>
          <cell r="O705">
            <v>5.0839836344367201E-2</v>
          </cell>
        </row>
        <row r="706">
          <cell r="A706" t="str">
            <v>RHSA-WHLTHRD</v>
          </cell>
          <cell r="B706" t="str">
            <v>VAR_cap</v>
          </cell>
          <cell r="C706" t="str">
            <v>-</v>
          </cell>
          <cell r="D706">
            <v>0.13737412127568699</v>
          </cell>
          <cell r="E706">
            <v>0.1489006567084199</v>
          </cell>
          <cell r="F706">
            <v>0.143393576867235</v>
          </cell>
          <cell r="G706">
            <v>0.13007744232683999</v>
          </cell>
          <cell r="H706">
            <v>0.131935437823547</v>
          </cell>
          <cell r="I706">
            <v>0.14427645052733695</v>
          </cell>
          <cell r="J706">
            <v>0.163286917156933</v>
          </cell>
          <cell r="K706">
            <v>0.15094505225796595</v>
          </cell>
          <cell r="L706">
            <v>0.15363605978678796</v>
          </cell>
          <cell r="M706">
            <v>0.13550312088718308</v>
          </cell>
          <cell r="N706">
            <v>0.14380953267363006</v>
          </cell>
          <cell r="O706">
            <v>0.12808044056234302</v>
          </cell>
        </row>
        <row r="707">
          <cell r="A707" t="str">
            <v>RHES-SHCONBR7</v>
          </cell>
          <cell r="B707" t="str">
            <v>VAR_fout</v>
          </cell>
          <cell r="C707" t="str">
            <v>RHES-SHCON</v>
          </cell>
          <cell r="E707">
            <v>6.3882211989210052E-4</v>
          </cell>
          <cell r="F707">
            <v>6.3452870491361834E-4</v>
          </cell>
          <cell r="G707">
            <v>5.5384502019414103E-4</v>
          </cell>
          <cell r="H707">
            <v>6.0341579193248275E-4</v>
          </cell>
          <cell r="I707">
            <v>5.9994975350741511E-4</v>
          </cell>
          <cell r="J707">
            <v>5.9553970085721262E-4</v>
          </cell>
          <cell r="K707">
            <v>5.1525431509676729E-4</v>
          </cell>
          <cell r="L707">
            <v>3.364077577388196E-4</v>
          </cell>
          <cell r="M707">
            <v>3.8340402863164865E-4</v>
          </cell>
          <cell r="N707">
            <v>3.6660652680985069E-4</v>
          </cell>
          <cell r="O707">
            <v>5.9415937052602645E-4</v>
          </cell>
        </row>
        <row r="708">
          <cell r="A708" t="str">
            <v>RHES-SHCONBR7</v>
          </cell>
          <cell r="B708" t="str">
            <v>VAR_fin</v>
          </cell>
          <cell r="C708" t="str">
            <v>CON</v>
          </cell>
          <cell r="E708">
            <v>6.3882211989210052E-4</v>
          </cell>
          <cell r="F708">
            <v>6.3452870491361834E-4</v>
          </cell>
          <cell r="G708">
            <v>5.5384502019414103E-4</v>
          </cell>
          <cell r="H708">
            <v>6.0341579193248275E-4</v>
          </cell>
          <cell r="I708">
            <v>5.9994975350741511E-4</v>
          </cell>
          <cell r="J708">
            <v>5.9553970085721262E-4</v>
          </cell>
          <cell r="K708">
            <v>5.1525431509676729E-4</v>
          </cell>
          <cell r="L708">
            <v>3.364077577388196E-4</v>
          </cell>
          <cell r="M708">
            <v>3.8340402863164865E-4</v>
          </cell>
          <cell r="N708">
            <v>3.6660652680985069E-4</v>
          </cell>
          <cell r="O708">
            <v>5.9415937052602645E-4</v>
          </cell>
        </row>
        <row r="709">
          <cell r="A709" t="str">
            <v>RHES-SHCONBR7</v>
          </cell>
          <cell r="B709" t="str">
            <v>VAR_ncap</v>
          </cell>
          <cell r="C709" t="str">
            <v>-</v>
          </cell>
          <cell r="E709">
            <v>4.3444618697013001E-5</v>
          </cell>
          <cell r="F709">
            <v>1.0000857288892E-7</v>
          </cell>
          <cell r="G709">
            <v>1.3331139321777301E-7</v>
          </cell>
          <cell r="H709">
            <v>7.1931259681087795E-8</v>
          </cell>
          <cell r="I709">
            <v>1.11444229873946E-7</v>
          </cell>
          <cell r="J709">
            <v>7.2062493238370095E-8</v>
          </cell>
          <cell r="K709">
            <v>7.6339583430072306E-6</v>
          </cell>
          <cell r="L709">
            <v>1.7008571767079199E-5</v>
          </cell>
          <cell r="M709">
            <v>1.3426507550279801E-6</v>
          </cell>
          <cell r="N709">
            <v>1.2478469490498101E-6</v>
          </cell>
          <cell r="O709">
            <v>1.12340498809496E-5</v>
          </cell>
        </row>
        <row r="710">
          <cell r="A710" t="str">
            <v>RHES-SHCONBR7</v>
          </cell>
          <cell r="B710" t="str">
            <v>VAR_cap</v>
          </cell>
          <cell r="C710" t="str">
            <v>-</v>
          </cell>
          <cell r="E710">
            <v>4.3444618697013001E-5</v>
          </cell>
          <cell r="F710">
            <v>4.3544627269901902E-5</v>
          </cell>
          <cell r="G710">
            <v>4.3677938663119599E-5</v>
          </cell>
          <cell r="H710">
            <v>4.3749869922800703E-5</v>
          </cell>
          <cell r="I710">
            <v>4.3861314152674698E-5</v>
          </cell>
          <cell r="J710">
            <v>4.3933376645913102E-5</v>
          </cell>
          <cell r="K710">
            <v>3.7441874828001398E-5</v>
          </cell>
          <cell r="L710">
            <v>2.5025870258752799E-5</v>
          </cell>
          <cell r="M710">
            <v>2.62406188479078E-5</v>
          </cell>
          <cell r="N710">
            <v>2.7411828549517399E-5</v>
          </cell>
          <cell r="O710">
            <v>3.8539140188352298E-5</v>
          </cell>
        </row>
        <row r="711">
          <cell r="A711" t="str">
            <v>ITOT-SWHCONBR9</v>
          </cell>
          <cell r="B711" t="str">
            <v>VAR_fout</v>
          </cell>
          <cell r="C711" t="str">
            <v>ITOT-ELS</v>
          </cell>
          <cell r="J711">
            <v>7.080906067908626E-5</v>
          </cell>
          <cell r="K711">
            <v>1.31843116585466E-4</v>
          </cell>
          <cell r="L711">
            <v>1.1997976356213615E-4</v>
          </cell>
          <cell r="M711">
            <v>1.7566774793299398E-4</v>
          </cell>
          <cell r="N711">
            <v>1.4679805772303513E-4</v>
          </cell>
          <cell r="O711">
            <v>3.0285652122846762E-4</v>
          </cell>
        </row>
        <row r="712">
          <cell r="A712" t="str">
            <v>ITOT-SWHCONBR9</v>
          </cell>
          <cell r="B712" t="str">
            <v>VAR_fout</v>
          </cell>
          <cell r="C712" t="str">
            <v>ITOT-SWHC</v>
          </cell>
          <cell r="J712">
            <v>4.1097536601678015E-4</v>
          </cell>
          <cell r="K712">
            <v>7.652166626114904E-4</v>
          </cell>
          <cell r="L712">
            <v>6.9636183239356493E-4</v>
          </cell>
          <cell r="M712">
            <v>1.0195745616694621E-3</v>
          </cell>
          <cell r="N712">
            <v>8.520150518123667E-4</v>
          </cell>
          <cell r="O712">
            <v>1.7577774435750969E-3</v>
          </cell>
        </row>
        <row r="713">
          <cell r="A713" t="str">
            <v>ITOT-SWHCONBR9</v>
          </cell>
          <cell r="B713" t="str">
            <v>VAR_fin</v>
          </cell>
          <cell r="C713" t="str">
            <v>CON</v>
          </cell>
          <cell r="J713">
            <v>4.8178442669586605E-4</v>
          </cell>
          <cell r="K713">
            <v>8.970597791969566E-4</v>
          </cell>
          <cell r="L713">
            <v>8.1634159595570042E-4</v>
          </cell>
          <cell r="M713">
            <v>1.1952423096024559E-3</v>
          </cell>
          <cell r="N713">
            <v>9.9881310953540254E-4</v>
          </cell>
          <cell r="O713">
            <v>2.0606339648035639E-3</v>
          </cell>
        </row>
        <row r="714">
          <cell r="A714" t="str">
            <v>ITOT-SWHCONBR9</v>
          </cell>
          <cell r="B714" t="str">
            <v>VAR_ncap</v>
          </cell>
          <cell r="C714" t="str">
            <v>-</v>
          </cell>
          <cell r="J714">
            <v>2.42469420257906E-5</v>
          </cell>
          <cell r="K714">
            <v>2.0093330265894401E-5</v>
          </cell>
          <cell r="L714">
            <v>6.7727551531762398E-7</v>
          </cell>
          <cell r="M714">
            <v>4.0038710304231203E-5</v>
          </cell>
          <cell r="N714">
            <v>9.0071655944994202E-6</v>
          </cell>
          <cell r="O714">
            <v>5.91436516898674E-5</v>
          </cell>
        </row>
        <row r="715">
          <cell r="A715" t="str">
            <v>ITOT-SWHCONBR9</v>
          </cell>
          <cell r="B715" t="str">
            <v>VAR_cap</v>
          </cell>
          <cell r="C715" t="str">
            <v>-</v>
          </cell>
          <cell r="J715">
            <v>2.42469420257906E-5</v>
          </cell>
          <cell r="K715">
            <v>4.4340272291685001E-5</v>
          </cell>
          <cell r="L715">
            <v>4.18049388332656E-5</v>
          </cell>
          <cell r="M715">
            <v>6.0809316085443199E-5</v>
          </cell>
          <cell r="N715">
            <v>5.3067415104972699E-5</v>
          </cell>
          <cell r="O715">
            <v>1.08189527588598E-4</v>
          </cell>
        </row>
        <row r="716">
          <cell r="A716" t="str">
            <v>SCOM-SHPLTBR</v>
          </cell>
          <cell r="B716" t="str">
            <v>VAR_fout</v>
          </cell>
          <cell r="C716" t="str">
            <v>SCOM-SHPLT</v>
          </cell>
          <cell r="D716">
            <v>1.8770748377747275</v>
          </cell>
          <cell r="E716">
            <v>2.1600841146390786</v>
          </cell>
          <cell r="F716">
            <v>2.0884271299348813</v>
          </cell>
          <cell r="G716">
            <v>2.2800831885759951</v>
          </cell>
          <cell r="H716">
            <v>2.4142306691733286</v>
          </cell>
          <cell r="I716">
            <v>2.7396858434497751</v>
          </cell>
          <cell r="J716">
            <v>2.6027406694746493</v>
          </cell>
          <cell r="K716">
            <v>2.6586634917044885</v>
          </cell>
          <cell r="L716">
            <v>2.5947789788961799</v>
          </cell>
          <cell r="M716">
            <v>2.5342183629675441</v>
          </cell>
          <cell r="N716">
            <v>2.4792694029866844</v>
          </cell>
          <cell r="O716">
            <v>2.3699266450073702</v>
          </cell>
        </row>
        <row r="717">
          <cell r="A717" t="str">
            <v>SCOM-SHPLTBR</v>
          </cell>
          <cell r="B717" t="str">
            <v>VAR_fin</v>
          </cell>
          <cell r="C717" t="str">
            <v>SCOMPLTBRC</v>
          </cell>
          <cell r="D717">
            <v>1.8770748377747275</v>
          </cell>
          <cell r="E717">
            <v>2.1600841146390786</v>
          </cell>
          <cell r="F717">
            <v>2.0884271299348813</v>
          </cell>
          <cell r="G717">
            <v>2.2800831885759951</v>
          </cell>
          <cell r="H717">
            <v>2.4142306691733286</v>
          </cell>
          <cell r="I717">
            <v>2.7396858434497751</v>
          </cell>
          <cell r="J717">
            <v>2.6027406694746493</v>
          </cell>
          <cell r="K717">
            <v>2.6586634917044885</v>
          </cell>
          <cell r="L717">
            <v>2.5947789788961799</v>
          </cell>
          <cell r="M717">
            <v>2.5342183629675441</v>
          </cell>
          <cell r="N717">
            <v>2.4792694029866844</v>
          </cell>
          <cell r="O717">
            <v>2.3699266450073702</v>
          </cell>
        </row>
        <row r="718">
          <cell r="A718" t="str">
            <v>SCOM-SHPLTBR</v>
          </cell>
          <cell r="B718" t="str">
            <v>VAR_fin</v>
          </cell>
          <cell r="C718" t="str">
            <v>SPLT</v>
          </cell>
          <cell r="D718">
            <v>2.0856387086385868</v>
          </cell>
          <cell r="E718">
            <v>2.4000934607100874</v>
          </cell>
          <cell r="F718">
            <v>2.3204745888165337</v>
          </cell>
          <cell r="G718">
            <v>2.5334257650844392</v>
          </cell>
          <cell r="H718">
            <v>2.6824785213036986</v>
          </cell>
          <cell r="I718">
            <v>3.0440953816108585</v>
          </cell>
          <cell r="J718">
            <v>2.8919340771940534</v>
          </cell>
          <cell r="K718">
            <v>2.954070546338321</v>
          </cell>
          <cell r="L718">
            <v>2.8830877543290883</v>
          </cell>
          <cell r="M718">
            <v>2.8157981810750483</v>
          </cell>
          <cell r="N718">
            <v>2.7547437810963169</v>
          </cell>
          <cell r="O718">
            <v>2.6332518277859647</v>
          </cell>
        </row>
        <row r="719">
          <cell r="A719" t="str">
            <v>SCOM-SHPLTBR</v>
          </cell>
          <cell r="B719" t="str">
            <v>VAR_ncap</v>
          </cell>
          <cell r="C719" t="str">
            <v>-</v>
          </cell>
          <cell r="D719">
            <v>6.5594245122109301E-6</v>
          </cell>
          <cell r="E719">
            <v>2.2004827045236802E-2</v>
          </cell>
          <cell r="F719">
            <v>1.4856633011277999E-5</v>
          </cell>
          <cell r="G719">
            <v>1.5943418998809598E-2</v>
          </cell>
          <cell r="H719">
            <v>0.13489894528251001</v>
          </cell>
          <cell r="I719">
            <v>7.8456463759954798E-2</v>
          </cell>
          <cell r="J719">
            <v>1.99809745301148E-5</v>
          </cell>
          <cell r="K719">
            <v>0.14124187184360701</v>
          </cell>
          <cell r="L719">
            <v>6.0039364689618402E-2</v>
          </cell>
          <cell r="M719">
            <v>4.6790155726833798E-3</v>
          </cell>
          <cell r="N719">
            <v>0.13409960156298301</v>
          </cell>
          <cell r="O719">
            <v>5.8049691758915001E-2</v>
          </cell>
        </row>
        <row r="720">
          <cell r="A720" t="str">
            <v>SCOM-SHPLTBR</v>
          </cell>
          <cell r="B720" t="str">
            <v>VAR_cap</v>
          </cell>
          <cell r="C720" t="str">
            <v>-</v>
          </cell>
          <cell r="D720">
            <v>0.15051742754870623</v>
          </cell>
          <cell r="E720">
            <v>0.1725218116788578</v>
          </cell>
          <cell r="F720">
            <v>0.17253278870380995</v>
          </cell>
          <cell r="G720">
            <v>0.18847064623762783</v>
          </cell>
          <cell r="H720">
            <v>0.20115529288050077</v>
          </cell>
          <cell r="I720">
            <v>0.22626387943274842</v>
          </cell>
          <cell r="J720">
            <v>0.21337051885877129</v>
          </cell>
          <cell r="K720">
            <v>0.21971163689921849</v>
          </cell>
          <cell r="L720">
            <v>0.21334624141466829</v>
          </cell>
          <cell r="M720">
            <v>0.20595135910257809</v>
          </cell>
          <cell r="N720">
            <v>0.20478914951856689</v>
          </cell>
          <cell r="O720">
            <v>0.19681593320802968</v>
          </cell>
        </row>
        <row r="721">
          <cell r="A721" t="str">
            <v>ITOT-SWHELCHP</v>
          </cell>
          <cell r="B721" t="str">
            <v>VAR_fout</v>
          </cell>
          <cell r="C721" t="str">
            <v>ITOT-SWHAELCH</v>
          </cell>
          <cell r="D721">
            <v>1.1082303212152831</v>
          </cell>
          <cell r="E721">
            <v>1.4008071328295122</v>
          </cell>
          <cell r="F721">
            <v>3.4847267062590594</v>
          </cell>
          <cell r="G721">
            <v>5.7758124635840948</v>
          </cell>
          <cell r="H721">
            <v>8.1068265892269835</v>
          </cell>
          <cell r="I721">
            <v>9.0952355082727134</v>
          </cell>
          <cell r="J721">
            <v>9.0956692225079312</v>
          </cell>
          <cell r="K721">
            <v>9.0957844726804069</v>
          </cell>
          <cell r="L721">
            <v>9.0966930315950165</v>
          </cell>
          <cell r="M721">
            <v>12.163487389925493</v>
          </cell>
          <cell r="N721">
            <v>12.16364542285298</v>
          </cell>
          <cell r="O721">
            <v>12.164651690441223</v>
          </cell>
        </row>
        <row r="722">
          <cell r="A722" t="str">
            <v>ITOT-SWHELCHP</v>
          </cell>
          <cell r="B722" t="str">
            <v>VAR_fin</v>
          </cell>
          <cell r="C722" t="str">
            <v>ITOT_ELC</v>
          </cell>
          <cell r="D722">
            <v>0.35970056789053384</v>
          </cell>
          <cell r="E722">
            <v>0.45106753437062663</v>
          </cell>
          <cell r="F722">
            <v>1.1089473593190862</v>
          </cell>
          <cell r="G722">
            <v>1.8028193311484793</v>
          </cell>
          <cell r="H722">
            <v>2.4828268285915684</v>
          </cell>
          <cell r="I722">
            <v>2.7341320407118852</v>
          </cell>
          <cell r="J722">
            <v>2.6847146396695485</v>
          </cell>
          <cell r="K722">
            <v>2.6369640285360361</v>
          </cell>
          <cell r="L722">
            <v>2.6372274293655957</v>
          </cell>
          <cell r="M722">
            <v>3.5263235188919566</v>
          </cell>
          <cell r="N722">
            <v>3.5263693343074767</v>
          </cell>
          <cell r="O722">
            <v>3.5266610619139547</v>
          </cell>
        </row>
        <row r="723">
          <cell r="A723" t="str">
            <v>ITOT-SWHELCHP</v>
          </cell>
          <cell r="B723" t="str">
            <v>VAR_fin</v>
          </cell>
          <cell r="C723" t="str">
            <v>ITOTELCHPC</v>
          </cell>
          <cell r="D723">
            <v>1.1082303212152831</v>
          </cell>
          <cell r="E723">
            <v>1.4008071328295122</v>
          </cell>
          <cell r="F723">
            <v>3.4847267062590594</v>
          </cell>
          <cell r="G723">
            <v>5.7758124635840948</v>
          </cell>
          <cell r="H723">
            <v>8.1068265892269835</v>
          </cell>
          <cell r="I723">
            <v>9.0952355082727134</v>
          </cell>
          <cell r="J723">
            <v>9.0956692225079312</v>
          </cell>
          <cell r="K723">
            <v>9.0957844726804069</v>
          </cell>
          <cell r="L723">
            <v>9.0966930315950165</v>
          </cell>
          <cell r="M723">
            <v>12.163487389925493</v>
          </cell>
          <cell r="N723">
            <v>12.16364542285298</v>
          </cell>
          <cell r="O723">
            <v>12.164651690441223</v>
          </cell>
        </row>
        <row r="724">
          <cell r="A724" t="str">
            <v>ITOT-SWHELCHP</v>
          </cell>
          <cell r="B724" t="str">
            <v>VAR_ncap</v>
          </cell>
          <cell r="C724" t="str">
            <v>-</v>
          </cell>
          <cell r="E724">
            <v>1.64350496299496E-2</v>
          </cell>
          <cell r="F724">
            <v>0.113152121475266</v>
          </cell>
          <cell r="G724">
            <v>0.124361014086243</v>
          </cell>
          <cell r="H724">
            <v>0.181935957235483</v>
          </cell>
          <cell r="I724">
            <v>0.192171127939364</v>
          </cell>
          <cell r="J724">
            <v>0.124531005036995</v>
          </cell>
          <cell r="K724">
            <v>0.181387103246997</v>
          </cell>
          <cell r="L724">
            <v>0.17974475990024899</v>
          </cell>
          <cell r="M724">
            <v>0.31198220856236503</v>
          </cell>
          <cell r="N724">
            <v>0.205773137624641</v>
          </cell>
          <cell r="O724">
            <v>0.156269364387807</v>
          </cell>
        </row>
        <row r="725">
          <cell r="A725" t="str">
            <v>ITOT-SWHELCHP</v>
          </cell>
          <cell r="B725" t="str">
            <v>VAR_cap</v>
          </cell>
          <cell r="C725" t="str">
            <v>-</v>
          </cell>
          <cell r="D725">
            <v>6.02631234918991E-2</v>
          </cell>
          <cell r="E725">
            <v>7.669726191855597E-2</v>
          </cell>
          <cell r="F725">
            <v>0.18984736486716339</v>
          </cell>
          <cell r="G725">
            <v>0.31420552607494989</v>
          </cell>
          <cell r="H725">
            <v>0.44348083080997103</v>
          </cell>
          <cell r="I725">
            <v>0.49855383717229418</v>
          </cell>
          <cell r="J725">
            <v>0.49862686197420836</v>
          </cell>
          <cell r="K725">
            <v>0.49806912665298503</v>
          </cell>
          <cell r="L725">
            <v>0.49867308761370288</v>
          </cell>
          <cell r="M725">
            <v>0.67308614724155469</v>
          </cell>
          <cell r="N725">
            <v>0.67261232169982388</v>
          </cell>
          <cell r="O725">
            <v>0.67398639141366434</v>
          </cell>
        </row>
        <row r="726">
          <cell r="A726" t="str">
            <v>RHES-SHCONBR8</v>
          </cell>
          <cell r="B726" t="str">
            <v>VAR_fout</v>
          </cell>
          <cell r="C726" t="str">
            <v>RHES-SHCON</v>
          </cell>
          <cell r="E726">
            <v>1.7502435685077671E-4</v>
          </cell>
          <cell r="F726">
            <v>1.7424956584459808E-4</v>
          </cell>
          <cell r="G726">
            <v>1.0025890089278401E-4</v>
          </cell>
          <cell r="H726">
            <v>1.4943971567961536E-4</v>
          </cell>
          <cell r="I726">
            <v>1.4519666326829667E-4</v>
          </cell>
          <cell r="J726">
            <v>1.4145862064437252E-4</v>
          </cell>
          <cell r="K726">
            <v>1.928939703292288E-4</v>
          </cell>
          <cell r="L726">
            <v>1.2810231515079993E-4</v>
          </cell>
          <cell r="M726">
            <v>1.7481016478553845E-4</v>
          </cell>
          <cell r="N726">
            <v>1.5569315952122423E-4</v>
          </cell>
          <cell r="O726">
            <v>2.9748893666594646E-4</v>
          </cell>
        </row>
        <row r="727">
          <cell r="A727" t="str">
            <v>RHES-SHCONBR8</v>
          </cell>
          <cell r="B727" t="str">
            <v>VAR_fin</v>
          </cell>
          <cell r="C727" t="str">
            <v>CON</v>
          </cell>
          <cell r="E727">
            <v>1.7502435685077671E-4</v>
          </cell>
          <cell r="F727">
            <v>1.7424956584459808E-4</v>
          </cell>
          <cell r="G727">
            <v>1.0025890089278401E-4</v>
          </cell>
          <cell r="H727">
            <v>1.4943971567961536E-4</v>
          </cell>
          <cell r="I727">
            <v>1.4519666326829667E-4</v>
          </cell>
          <cell r="J727">
            <v>1.4145862064437252E-4</v>
          </cell>
          <cell r="K727">
            <v>1.928939703292288E-4</v>
          </cell>
          <cell r="L727">
            <v>1.2810231515079993E-4</v>
          </cell>
          <cell r="M727">
            <v>1.7481016478553845E-4</v>
          </cell>
          <cell r="N727">
            <v>1.5569315952122423E-4</v>
          </cell>
          <cell r="O727">
            <v>2.9748893666594646E-4</v>
          </cell>
        </row>
        <row r="728">
          <cell r="A728" t="str">
            <v>RHES-SHCONBR8</v>
          </cell>
          <cell r="B728" t="str">
            <v>VAR_ncap</v>
          </cell>
          <cell r="C728" t="str">
            <v>-</v>
          </cell>
          <cell r="E728">
            <v>5.9681397659765102E-6</v>
          </cell>
          <cell r="F728">
            <v>2.5507072339581097E-7</v>
          </cell>
          <cell r="G728">
            <v>6.84309959649551E-7</v>
          </cell>
          <cell r="H728">
            <v>7.0207543256051905E-8</v>
          </cell>
          <cell r="I728">
            <v>6.3465635135121799E-8</v>
          </cell>
          <cell r="J728">
            <v>6.3352324777235495E-8</v>
          </cell>
          <cell r="K728">
            <v>6.1313587926715496E-6</v>
          </cell>
          <cell r="L728">
            <v>1.16661971750491E-6</v>
          </cell>
          <cell r="M728">
            <v>1.79651694986246E-6</v>
          </cell>
          <cell r="N728">
            <v>1.0097194825983801E-6</v>
          </cell>
          <cell r="O728">
            <v>4.0231178307069601E-6</v>
          </cell>
        </row>
        <row r="729">
          <cell r="A729" t="str">
            <v>RHES-SHCONBR8</v>
          </cell>
          <cell r="B729" t="str">
            <v>VAR_cap</v>
          </cell>
          <cell r="C729" t="str">
            <v>-</v>
          </cell>
          <cell r="E729">
            <v>5.9681397659765102E-6</v>
          </cell>
          <cell r="F729">
            <v>6.2232104893723203E-6</v>
          </cell>
          <cell r="G729">
            <v>6.90752044902188E-6</v>
          </cell>
          <cell r="H729">
            <v>6.9777279922779302E-6</v>
          </cell>
          <cell r="I729">
            <v>7.04119362741305E-6</v>
          </cell>
          <cell r="J729">
            <v>7.1045459521902802E-6</v>
          </cell>
          <cell r="K729">
            <v>1.12954407005798E-5</v>
          </cell>
          <cell r="L729">
            <v>8.0731407860178607E-6</v>
          </cell>
          <cell r="M729">
            <v>9.2915209632073298E-6</v>
          </cell>
          <cell r="N729">
            <v>1.0233532654377499E-5</v>
          </cell>
          <cell r="O729">
            <v>1.41906850981215E-5</v>
          </cell>
        </row>
        <row r="730">
          <cell r="A730" t="str">
            <v>RHEM-SHWODBR</v>
          </cell>
          <cell r="B730" t="str">
            <v>VAR_fout</v>
          </cell>
          <cell r="C730" t="str">
            <v>RHEM-SHWOD</v>
          </cell>
          <cell r="D730">
            <v>4.7439224833660552</v>
          </cell>
          <cell r="E730">
            <v>4.7276886625069192</v>
          </cell>
          <cell r="F730">
            <v>3.3505145328285701</v>
          </cell>
          <cell r="G730">
            <v>2.3791907513196588</v>
          </cell>
          <cell r="H730">
            <v>2.1187985352554968</v>
          </cell>
          <cell r="I730">
            <v>1.8235447114793852</v>
          </cell>
          <cell r="J730">
            <v>1.5148500402590286</v>
          </cell>
          <cell r="K730">
            <v>1.2238212677614198</v>
          </cell>
          <cell r="L730">
            <v>1.0944664367972119</v>
          </cell>
          <cell r="M730">
            <v>0.9260053819815971</v>
          </cell>
          <cell r="N730">
            <v>0.87430742522010252</v>
          </cell>
          <cell r="O730">
            <v>0.37240017001571118</v>
          </cell>
        </row>
        <row r="731">
          <cell r="A731" t="str">
            <v>RHEM-SHWODBR</v>
          </cell>
          <cell r="B731" t="str">
            <v>VAR_fin</v>
          </cell>
          <cell r="C731" t="str">
            <v>RHEMWODBRC</v>
          </cell>
          <cell r="D731">
            <v>4.7439224833660552</v>
          </cell>
          <cell r="E731">
            <v>4.7276886625069192</v>
          </cell>
          <cell r="F731">
            <v>3.3505145328285701</v>
          </cell>
          <cell r="G731">
            <v>2.3791907513196588</v>
          </cell>
          <cell r="H731">
            <v>2.1187985352554968</v>
          </cell>
          <cell r="I731">
            <v>1.8235447114793852</v>
          </cell>
          <cell r="J731">
            <v>1.5148500402590286</v>
          </cell>
          <cell r="K731">
            <v>1.2238212677614198</v>
          </cell>
          <cell r="L731">
            <v>1.0944664367972119</v>
          </cell>
          <cell r="M731">
            <v>0.9260053819815971</v>
          </cell>
          <cell r="N731">
            <v>0.87430742522010252</v>
          </cell>
          <cell r="O731">
            <v>0.37240017001571118</v>
          </cell>
        </row>
        <row r="732">
          <cell r="A732" t="str">
            <v>RHEM-SHWODBR</v>
          </cell>
          <cell r="B732" t="str">
            <v>VAR_fin</v>
          </cell>
          <cell r="C732" t="str">
            <v>RWOD</v>
          </cell>
          <cell r="D732">
            <v>6.5887812268972974</v>
          </cell>
          <cell r="E732">
            <v>6.5662342534818352</v>
          </cell>
          <cell r="F732">
            <v>4.653492406706345</v>
          </cell>
          <cell r="G732">
            <v>3.3044315990550821</v>
          </cell>
          <cell r="H732">
            <v>2.9427757434104116</v>
          </cell>
          <cell r="I732">
            <v>2.5327009881658165</v>
          </cell>
          <cell r="J732">
            <v>2.1039583892486502</v>
          </cell>
          <cell r="K732">
            <v>1.699751760779751</v>
          </cell>
          <cell r="L732">
            <v>1.5200922733294626</v>
          </cell>
          <cell r="M732">
            <v>1.2861185860855522</v>
          </cell>
          <cell r="N732">
            <v>1.2143158683612534</v>
          </cell>
          <cell r="O732">
            <v>0.51722245835515446</v>
          </cell>
        </row>
        <row r="733">
          <cell r="A733" t="str">
            <v>RHEM-SHWODBR</v>
          </cell>
          <cell r="B733" t="str">
            <v>VAR_ncap</v>
          </cell>
          <cell r="C733" t="str">
            <v>-</v>
          </cell>
          <cell r="D733">
            <v>1.5302381781310501E-4</v>
          </cell>
          <cell r="E733">
            <v>2.0047959968169499E-6</v>
          </cell>
          <cell r="F733">
            <v>1.7618081316845E-6</v>
          </cell>
          <cell r="G733">
            <v>1.07578248709526E-5</v>
          </cell>
          <cell r="H733">
            <v>6.3179933543244096E-2</v>
          </cell>
          <cell r="I733">
            <v>6.56894623506315E-2</v>
          </cell>
          <cell r="J733">
            <v>4.4137804959850003E-6</v>
          </cell>
          <cell r="K733">
            <v>2.1088503525501099E-2</v>
          </cell>
          <cell r="L733">
            <v>4.6333528785989897E-2</v>
          </cell>
          <cell r="M733">
            <v>2.0911508058986598E-5</v>
          </cell>
          <cell r="N733">
            <v>2.6651042375159199E-2</v>
          </cell>
          <cell r="O733">
            <v>1.7680501879881701E-4</v>
          </cell>
        </row>
        <row r="734">
          <cell r="A734" t="str">
            <v>RHEM-SHWODBR</v>
          </cell>
          <cell r="B734" t="str">
            <v>VAR_cap</v>
          </cell>
          <cell r="C734" t="str">
            <v>-</v>
          </cell>
          <cell r="D734">
            <v>0.33522480277280614</v>
          </cell>
          <cell r="E734">
            <v>0.3352239410248698</v>
          </cell>
          <cell r="F734">
            <v>0.33520936082228225</v>
          </cell>
          <cell r="G734">
            <v>0.33520221848523024</v>
          </cell>
          <cell r="H734">
            <v>0.15011694059826547</v>
          </cell>
          <cell r="I734">
            <v>0.12887647868766355</v>
          </cell>
          <cell r="J734">
            <v>0.12815615025246704</v>
          </cell>
          <cell r="K734">
            <v>8.6779176038990158E-2</v>
          </cell>
          <cell r="L734">
            <v>7.7516647688267923E-2</v>
          </cell>
          <cell r="M734">
            <v>6.7431078749489073E-2</v>
          </cell>
          <cell r="N734">
            <v>6.2045559721913605E-2</v>
          </cell>
          <cell r="O734">
            <v>2.6839931719449182E-2</v>
          </cell>
        </row>
        <row r="735">
          <cell r="A735" t="str">
            <v>RHES-SHCONBR9</v>
          </cell>
          <cell r="B735" t="str">
            <v>VAR_fout</v>
          </cell>
          <cell r="C735" t="str">
            <v>RHES-SHCON</v>
          </cell>
          <cell r="E735">
            <v>1.0151870724226791E-4</v>
          </cell>
          <cell r="F735">
            <v>9.9764977050653697E-5</v>
          </cell>
          <cell r="G735">
            <v>3.5018246346435956E-5</v>
          </cell>
          <cell r="H735">
            <v>8.3478687894388305E-5</v>
          </cell>
          <cell r="I735">
            <v>7.8671998829328254E-5</v>
          </cell>
          <cell r="J735">
            <v>7.4619086517029989E-5</v>
          </cell>
          <cell r="K735">
            <v>8.0819576039067601E-5</v>
          </cell>
          <cell r="L735">
            <v>5.1944895138773051E-5</v>
          </cell>
          <cell r="M735">
            <v>8.6025157922681446E-5</v>
          </cell>
          <cell r="N735">
            <v>6.0275779500251552E-5</v>
          </cell>
          <cell r="O735">
            <v>1.5946475068894197E-4</v>
          </cell>
        </row>
        <row r="736">
          <cell r="A736" t="str">
            <v>RHES-SHCONBR9</v>
          </cell>
          <cell r="B736" t="str">
            <v>VAR_fin</v>
          </cell>
          <cell r="C736" t="str">
            <v>CON</v>
          </cell>
          <cell r="E736">
            <v>1.0151870724226791E-4</v>
          </cell>
          <cell r="F736">
            <v>9.9764977050653697E-5</v>
          </cell>
          <cell r="G736">
            <v>3.5018246346435956E-5</v>
          </cell>
          <cell r="H736">
            <v>8.3478687894388305E-5</v>
          </cell>
          <cell r="I736">
            <v>7.8671998829328254E-5</v>
          </cell>
          <cell r="J736">
            <v>7.4619086517029989E-5</v>
          </cell>
          <cell r="K736">
            <v>8.0819576039067601E-5</v>
          </cell>
          <cell r="L736">
            <v>5.1944895138773051E-5</v>
          </cell>
          <cell r="M736">
            <v>8.6025157922681446E-5</v>
          </cell>
          <cell r="N736">
            <v>6.0275779500251552E-5</v>
          </cell>
          <cell r="O736">
            <v>1.5946475068894197E-4</v>
          </cell>
        </row>
        <row r="737">
          <cell r="A737" t="str">
            <v>RHES-SHCONBR9</v>
          </cell>
          <cell r="B737" t="str">
            <v>VAR_ncap</v>
          </cell>
          <cell r="C737" t="str">
            <v>-</v>
          </cell>
          <cell r="E737">
            <v>2.2885650189146102E-8</v>
          </cell>
          <cell r="F737">
            <v>1.4672489075210899E-7</v>
          </cell>
          <cell r="G737">
            <v>1.4338190996962701E-6</v>
          </cell>
          <cell r="H737">
            <v>1.9692750353027099E-8</v>
          </cell>
          <cell r="I737">
            <v>1.9181375713800099E-8</v>
          </cell>
          <cell r="J737">
            <v>3.0148275675557901E-8</v>
          </cell>
          <cell r="K737">
            <v>5.23970323722175E-7</v>
          </cell>
          <cell r="L737">
            <v>1.74012543172604E-7</v>
          </cell>
          <cell r="M737">
            <v>1.2883250787483701E-6</v>
          </cell>
          <cell r="N737">
            <v>3.9066913496629399E-7</v>
          </cell>
          <cell r="O737">
            <v>4.06883398371887E-7</v>
          </cell>
        </row>
        <row r="738">
          <cell r="A738" t="str">
            <v>RHES-SHCONBR9</v>
          </cell>
          <cell r="B738" t="str">
            <v>VAR_cap</v>
          </cell>
          <cell r="C738" t="str">
            <v>-</v>
          </cell>
          <cell r="E738">
            <v>2.2885650189146102E-8</v>
          </cell>
          <cell r="F738">
            <v>1.6961054094125599E-7</v>
          </cell>
          <cell r="G738">
            <v>1.6034296406375301E-6</v>
          </cell>
          <cell r="H738">
            <v>1.6231223909905501E-6</v>
          </cell>
          <cell r="I738">
            <v>1.6423037667043501E-6</v>
          </cell>
          <cell r="J738">
            <v>1.6724520423799099E-6</v>
          </cell>
          <cell r="K738">
            <v>2.18898139067869E-6</v>
          </cell>
          <cell r="L738">
            <v>1.8606659329923699E-6</v>
          </cell>
          <cell r="M738">
            <v>2.0553303473855301E-6</v>
          </cell>
          <cell r="N738">
            <v>2.4267919060277199E-6</v>
          </cell>
          <cell r="O738">
            <v>2.81400875465689E-6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RHSA_LTH</v>
          </cell>
          <cell r="D739">
            <v>3.2359959221028453E-5</v>
          </cell>
          <cell r="E739">
            <v>5.5937574619367247E-4</v>
          </cell>
          <cell r="F739">
            <v>1.7853869835251814E-3</v>
          </cell>
          <cell r="G739">
            <v>5.1302729018288824E-4</v>
          </cell>
          <cell r="H739">
            <v>1.2168878229205854E-4</v>
          </cell>
          <cell r="I739">
            <v>1.1978038082639296E-4</v>
          </cell>
          <cell r="J739">
            <v>1.3233203171701419E-4</v>
          </cell>
          <cell r="K739">
            <v>1.7911449987458108E-3</v>
          </cell>
          <cell r="L739">
            <v>1.6039768916636748E-4</v>
          </cell>
          <cell r="M739">
            <v>2.1330505978761644E-3</v>
          </cell>
          <cell r="N739">
            <v>7.4615864560878997E-4</v>
          </cell>
          <cell r="O739">
            <v>3.679686691495952E-4</v>
          </cell>
        </row>
        <row r="740">
          <cell r="A740" t="str">
            <v>D-RHNS_LTH_CHPNGA</v>
          </cell>
          <cell r="B740" t="str">
            <v>VAR_fout</v>
          </cell>
          <cell r="C740" t="str">
            <v>LTH</v>
          </cell>
          <cell r="F740">
            <v>3.0498933786106457E-6</v>
          </cell>
          <cell r="G740">
            <v>6.9449768221467828E-6</v>
          </cell>
          <cell r="H740">
            <v>2.8754412454348568E-5</v>
          </cell>
          <cell r="I740">
            <v>3.7777261720413307E-5</v>
          </cell>
          <cell r="J740">
            <v>9.4215259888262933E-5</v>
          </cell>
          <cell r="K740">
            <v>1.3183128209538159E-4</v>
          </cell>
          <cell r="L740">
            <v>1.219857859161364E-4</v>
          </cell>
          <cell r="M740">
            <v>2.3327137950530943E-4</v>
          </cell>
          <cell r="N740">
            <v>1.6307881242655622E-4</v>
          </cell>
          <cell r="O740">
            <v>1.608540050597137E-4</v>
          </cell>
        </row>
        <row r="741">
          <cell r="A741" t="str">
            <v>D-RHNS_LTH_CHPNGA</v>
          </cell>
          <cell r="B741" t="str">
            <v>VAR_fout</v>
          </cell>
          <cell r="C741" t="str">
            <v>RHNS_LTH_CHPNGA_ON</v>
          </cell>
          <cell r="D741">
            <v>3.798245240595788E-5</v>
          </cell>
          <cell r="E741">
            <v>1.2278825924692048E-3</v>
          </cell>
          <cell r="F741">
            <v>9.48065379139028E-3</v>
          </cell>
          <cell r="G741">
            <v>1.0726193507884717E-2</v>
          </cell>
          <cell r="H741">
            <v>2.9963620433324706E-2</v>
          </cell>
          <cell r="I741">
            <v>2.9577222381096908E-2</v>
          </cell>
          <cell r="J741">
            <v>6.1293066036026786E-2</v>
          </cell>
          <cell r="K741">
            <v>6.938584246353785E-2</v>
          </cell>
          <cell r="L741">
            <v>6.3082132766937221E-2</v>
          </cell>
          <cell r="M741">
            <v>9.5252069287330154E-2</v>
          </cell>
          <cell r="N741">
            <v>5.6662236386872268E-2</v>
          </cell>
          <cell r="O741">
            <v>4.9716151163412901E-2</v>
          </cell>
        </row>
        <row r="742">
          <cell r="A742" t="str">
            <v>D-RHNS_LTH_CHPNGA</v>
          </cell>
          <cell r="B742" t="str">
            <v>VAR_fin</v>
          </cell>
          <cell r="C742" t="str">
            <v>RHNS_LTH_CHPNGA</v>
          </cell>
          <cell r="D742">
            <v>7.0342411626986279E-5</v>
          </cell>
          <cell r="E742">
            <v>1.7877778998969288E-3</v>
          </cell>
          <cell r="F742">
            <v>1.1269951131192725E-2</v>
          </cell>
          <cell r="G742">
            <v>1.1246518171768709E-2</v>
          </cell>
          <cell r="H742">
            <v>3.0114141899023793E-2</v>
          </cell>
          <cell r="I742">
            <v>2.9734780023643742E-2</v>
          </cell>
          <cell r="J742">
            <v>6.1519613327632026E-2</v>
          </cell>
          <cell r="K742">
            <v>7.1308818744379013E-2</v>
          </cell>
          <cell r="L742">
            <v>6.3364516242019706E-2</v>
          </cell>
          <cell r="M742">
            <v>9.7618391264711682E-2</v>
          </cell>
          <cell r="N742">
            <v>5.7571473844907593E-2</v>
          </cell>
          <cell r="O742">
            <v>5.024497383762222E-2</v>
          </cell>
        </row>
        <row r="743">
          <cell r="A743" t="str">
            <v>D-SLFO</v>
          </cell>
          <cell r="B743" t="str">
            <v>VAR_fout</v>
          </cell>
          <cell r="C743" t="str">
            <v>CO2</v>
          </cell>
          <cell r="D743">
            <v>2267.7887447018602</v>
          </cell>
          <cell r="E743">
            <v>2015.68802997946</v>
          </cell>
          <cell r="F743">
            <v>1900.38432317447</v>
          </cell>
          <cell r="G743">
            <v>1611.2743990147001</v>
          </cell>
          <cell r="H743">
            <v>1255.5215366765899</v>
          </cell>
          <cell r="I743">
            <v>1053.45679573852</v>
          </cell>
          <cell r="J743">
            <v>981.03797206494698</v>
          </cell>
          <cell r="K743">
            <v>968.24268563492296</v>
          </cell>
          <cell r="L743">
            <v>857.14287387278603</v>
          </cell>
          <cell r="M743">
            <v>759.41334950932901</v>
          </cell>
          <cell r="N743">
            <v>499.03196986372501</v>
          </cell>
          <cell r="O743">
            <v>254.57889606016801</v>
          </cell>
        </row>
        <row r="744">
          <cell r="A744" t="str">
            <v>D-SLFO</v>
          </cell>
          <cell r="B744" t="str">
            <v>VAR_fout</v>
          </cell>
          <cell r="C744" t="str">
            <v>SLFO</v>
          </cell>
          <cell r="D744">
            <v>30.256635411054837</v>
          </cell>
          <cell r="E744">
            <v>26.893130133042337</v>
          </cell>
          <cell r="F744">
            <v>25.355079620475816</v>
          </cell>
          <cell r="G744">
            <v>21.498206943912596</v>
          </cell>
          <cell r="H744">
            <v>16.75255585331367</v>
          </cell>
          <cell r="I744">
            <v>14.055922639685015</v>
          </cell>
          <cell r="J744">
            <v>13.08966668117621</v>
          </cell>
          <cell r="K744">
            <v>12.919804214875757</v>
          </cell>
          <cell r="L744">
            <v>11.436691194891935</v>
          </cell>
          <cell r="M744">
            <v>10.13359071210899</v>
          </cell>
          <cell r="N744">
            <v>6.6592286456652383</v>
          </cell>
          <cell r="O744">
            <v>3.3991979527019964</v>
          </cell>
        </row>
        <row r="745">
          <cell r="A745" t="str">
            <v>D-SLFO</v>
          </cell>
          <cell r="B745" t="str">
            <v>VAR_fin</v>
          </cell>
          <cell r="C745" t="str">
            <v>LFO</v>
          </cell>
          <cell r="D745">
            <v>30.770539276823072</v>
          </cell>
          <cell r="E745">
            <v>27.349905427129716</v>
          </cell>
          <cell r="F745">
            <v>25.785404656370023</v>
          </cell>
          <cell r="G745">
            <v>21.862610570077354</v>
          </cell>
          <cell r="H745">
            <v>17.03557037553043</v>
          </cell>
          <cell r="I745">
            <v>14.293850688446692</v>
          </cell>
          <cell r="J745">
            <v>13.311234356376497</v>
          </cell>
          <cell r="K745">
            <v>13.13762124335037</v>
          </cell>
          <cell r="L745">
            <v>11.630161110892598</v>
          </cell>
          <cell r="M745">
            <v>10.304116004197134</v>
          </cell>
          <cell r="N745">
            <v>6.7711257783409007</v>
          </cell>
          <cell r="O745">
            <v>3.4542591052940042</v>
          </cell>
        </row>
        <row r="746">
          <cell r="A746" t="str">
            <v>D-SLFO</v>
          </cell>
          <cell r="B746" t="str">
            <v>VAR_fin</v>
          </cell>
          <cell r="C746" t="str">
            <v>BDS</v>
          </cell>
          <cell r="F746">
            <v>3.2659086380144864E-4</v>
          </cell>
          <cell r="G746">
            <v>7.3980453953741609E-4</v>
          </cell>
          <cell r="H746">
            <v>1.525503777185334E-3</v>
          </cell>
          <cell r="I746">
            <v>8.0943421813964073E-4</v>
          </cell>
          <cell r="J746">
            <v>7.580421100730839E-4</v>
          </cell>
          <cell r="K746">
            <v>1.6233223698710114E-3</v>
          </cell>
          <cell r="L746">
            <v>7.8116601079555002E-4</v>
          </cell>
          <cell r="M746">
            <v>1.5916908248386622E-3</v>
          </cell>
          <cell r="N746">
            <v>1.2096989791527217E-3</v>
          </cell>
          <cell r="O746">
            <v>2.6716933034210606E-3</v>
          </cell>
        </row>
        <row r="747">
          <cell r="A747" t="str">
            <v>D-RCOA</v>
          </cell>
          <cell r="B747" t="str">
            <v>VAR_fout</v>
          </cell>
          <cell r="C747" t="str">
            <v>CO2</v>
          </cell>
          <cell r="D747">
            <v>9.2700897737468608</v>
          </cell>
          <cell r="E747">
            <v>9.2700470699906408</v>
          </cell>
          <cell r="F747">
            <v>0.70391005859843203</v>
          </cell>
          <cell r="G747">
            <v>0.59149562010852397</v>
          </cell>
          <cell r="H747">
            <v>0.242126142197129</v>
          </cell>
        </row>
        <row r="748">
          <cell r="A748" t="str">
            <v>D-RCOA</v>
          </cell>
          <cell r="B748" t="str">
            <v>VAR_fout</v>
          </cell>
          <cell r="C748" t="str">
            <v>RCOA</v>
          </cell>
          <cell r="D748">
            <v>0.10000096843308375</v>
          </cell>
          <cell r="E748">
            <v>0.1000005077668894</v>
          </cell>
          <cell r="F748">
            <v>7.5934202653552491E-3</v>
          </cell>
          <cell r="G748">
            <v>6.3807510259819228E-3</v>
          </cell>
          <cell r="H748">
            <v>2.6119324940359042E-3</v>
          </cell>
        </row>
        <row r="749">
          <cell r="A749" t="str">
            <v>D-RCOA</v>
          </cell>
          <cell r="B749" t="str">
            <v>VAR_fin</v>
          </cell>
          <cell r="C749" t="str">
            <v>COA</v>
          </cell>
          <cell r="D749">
            <v>0.10000096843308375</v>
          </cell>
          <cell r="E749">
            <v>0.1000005077668894</v>
          </cell>
          <cell r="F749">
            <v>7.5934202653552491E-3</v>
          </cell>
          <cell r="G749">
            <v>6.3807510259819228E-3</v>
          </cell>
          <cell r="H749">
            <v>2.6119324940359042E-3</v>
          </cell>
        </row>
        <row r="750">
          <cell r="A750" t="str">
            <v>SCOM-ELCSPECDC</v>
          </cell>
          <cell r="B750" t="str">
            <v>VAR_fout</v>
          </cell>
          <cell r="C750" t="str">
            <v>SCOM-ELSDC</v>
          </cell>
          <cell r="F750">
            <v>10.487579723257756</v>
          </cell>
          <cell r="G750">
            <v>10.340289210629201</v>
          </cell>
          <cell r="H750">
            <v>10.170100600289807</v>
          </cell>
          <cell r="I750">
            <v>9.9999119899503377</v>
          </cell>
          <cell r="J750">
            <v>10.085006295120101</v>
          </cell>
          <cell r="K750">
            <v>9.4977989814225499</v>
          </cell>
          <cell r="L750">
            <v>9.4977989814225499</v>
          </cell>
          <cell r="M750">
            <v>9.4977989814225499</v>
          </cell>
          <cell r="N750">
            <v>9.4977989814225499</v>
          </cell>
          <cell r="O750">
            <v>9.4977989814225499</v>
          </cell>
        </row>
        <row r="751">
          <cell r="A751" t="str">
            <v>SCOM-ELCSPECDC</v>
          </cell>
          <cell r="B751" t="str">
            <v>VAR_fin</v>
          </cell>
          <cell r="C751" t="str">
            <v>SCOM_ELC</v>
          </cell>
          <cell r="F751">
            <v>10.487579723257756</v>
          </cell>
          <cell r="G751">
            <v>10.340289210629201</v>
          </cell>
          <cell r="H751">
            <v>10.170100600289807</v>
          </cell>
          <cell r="I751">
            <v>9.9999119899503377</v>
          </cell>
          <cell r="J751">
            <v>10.085006295120101</v>
          </cell>
          <cell r="K751">
            <v>9.4977989814225499</v>
          </cell>
          <cell r="L751">
            <v>9.4977989814225499</v>
          </cell>
          <cell r="M751">
            <v>9.4977989814225499</v>
          </cell>
          <cell r="N751">
            <v>9.4977989814225499</v>
          </cell>
          <cell r="O751">
            <v>9.4977989814225499</v>
          </cell>
        </row>
        <row r="752">
          <cell r="A752" t="str">
            <v>D-RHEM_KEV_WOD_ELC_CHP</v>
          </cell>
          <cell r="B752" t="str">
            <v>VAR_fout</v>
          </cell>
          <cell r="C752" t="str">
            <v>ELC5</v>
          </cell>
          <cell r="G752">
            <v>2.7430598273983919E-3</v>
          </cell>
          <cell r="H752">
            <v>3.9109251882877291E-3</v>
          </cell>
          <cell r="I752">
            <v>3.9292812385558155E-3</v>
          </cell>
          <cell r="J752">
            <v>3.8588936473503668E-3</v>
          </cell>
          <cell r="K752">
            <v>8.0879595064522487E-3</v>
          </cell>
          <cell r="L752">
            <v>7.3832843417587892E-3</v>
          </cell>
          <cell r="M752">
            <v>7.6003479271390933E-3</v>
          </cell>
          <cell r="N752">
            <v>7.2044662547034117E-3</v>
          </cell>
          <cell r="O752">
            <v>1.4052538898570648E-2</v>
          </cell>
        </row>
        <row r="753">
          <cell r="A753" t="str">
            <v>D-RHEM_KEV_WOD_ELC_CHP</v>
          </cell>
          <cell r="B753" t="str">
            <v>VAR_fout</v>
          </cell>
          <cell r="C753" t="str">
            <v>RHEM_ELC</v>
          </cell>
          <cell r="G753">
            <v>2.7398699761885361E-3</v>
          </cell>
          <cell r="H753">
            <v>3.8978808018360301E-3</v>
          </cell>
          <cell r="I753">
            <v>3.9219354719486751E-3</v>
          </cell>
          <cell r="J753">
            <v>3.8461093146093675E-3</v>
          </cell>
          <cell r="K753">
            <v>8.0469096297788468E-3</v>
          </cell>
          <cell r="L753">
            <v>7.345764719964662E-3</v>
          </cell>
          <cell r="M753">
            <v>7.5631454166316314E-3</v>
          </cell>
          <cell r="N753">
            <v>7.1904632398617557E-3</v>
          </cell>
          <cell r="O753">
            <v>1.4008993268193883E-2</v>
          </cell>
        </row>
        <row r="754">
          <cell r="A754" t="str">
            <v>D-RHEM_KEV_WOD_ELC_CHP</v>
          </cell>
          <cell r="B754" t="str">
            <v>VAR_fin</v>
          </cell>
          <cell r="C754" t="str">
            <v>RHEM_KEV_WOD_ELC_CHP</v>
          </cell>
          <cell r="G754">
            <v>5.4795089734918003E-3</v>
          </cell>
          <cell r="H754">
            <v>7.802696933418618E-3</v>
          </cell>
          <cell r="I754">
            <v>7.8397229392696537E-3</v>
          </cell>
          <cell r="J754">
            <v>7.6935091907248954E-3</v>
          </cell>
          <cell r="K754">
            <v>1.6111881593761423E-2</v>
          </cell>
          <cell r="L754">
            <v>1.4717555290488616E-2</v>
          </cell>
          <cell r="M754">
            <v>1.514050580130104E-2</v>
          </cell>
          <cell r="N754">
            <v>1.4383476919642989E-2</v>
          </cell>
          <cell r="O754">
            <v>2.8038956587421535E-2</v>
          </cell>
        </row>
        <row r="755">
          <cell r="A755" t="str">
            <v>RHES-SHSTG-SOL</v>
          </cell>
          <cell r="B755" t="str">
            <v>VAR_fout</v>
          </cell>
          <cell r="C755" t="str">
            <v>RHES-SHASOL</v>
          </cell>
          <cell r="D755">
            <v>6.2797832764059807E-5</v>
          </cell>
          <cell r="E755">
            <v>5.1803970917276609E-5</v>
          </cell>
          <cell r="F755">
            <v>5.9054887337567662E-2</v>
          </cell>
          <cell r="G755">
            <v>5.6354682095345075E-2</v>
          </cell>
          <cell r="H755">
            <v>6.8795057407586901E-2</v>
          </cell>
          <cell r="I755">
            <v>6.6423905699639574E-2</v>
          </cell>
          <cell r="J755">
            <v>5.8555008392870471E-2</v>
          </cell>
          <cell r="K755">
            <v>6.5003827179122398E-2</v>
          </cell>
          <cell r="L755">
            <v>6.2805890400292178E-2</v>
          </cell>
          <cell r="M755">
            <v>4.6433666802361481E-2</v>
          </cell>
          <cell r="N755">
            <v>5.770024625444372E-2</v>
          </cell>
          <cell r="O755">
            <v>3.3920042333560899E-2</v>
          </cell>
        </row>
        <row r="756">
          <cell r="A756" t="str">
            <v>RHES-SHSTG-SOL</v>
          </cell>
          <cell r="B756" t="str">
            <v>VAR_fin</v>
          </cell>
          <cell r="C756" t="str">
            <v>RHES-SHASOL</v>
          </cell>
          <cell r="D756">
            <v>2.0564728099569499E-6</v>
          </cell>
          <cell r="E756">
            <v>2.7392226564345143E-6</v>
          </cell>
          <cell r="F756">
            <v>5.9010721071639807E-2</v>
          </cell>
          <cell r="G756">
            <v>5.6312062652008624E-2</v>
          </cell>
          <cell r="H756">
            <v>6.8746754007843108E-2</v>
          </cell>
          <cell r="I756">
            <v>6.6403293780537553E-2</v>
          </cell>
          <cell r="J756">
            <v>5.8495999736029543E-2</v>
          </cell>
          <cell r="K756">
            <v>6.4945678075702104E-2</v>
          </cell>
          <cell r="L756">
            <v>6.2784962733586594E-2</v>
          </cell>
          <cell r="M756">
            <v>4.6366672695107164E-2</v>
          </cell>
          <cell r="N756">
            <v>5.7666710979639615E-2</v>
          </cell>
          <cell r="O756">
            <v>3.3824356849230817E-2</v>
          </cell>
        </row>
        <row r="757">
          <cell r="A757" t="str">
            <v>RHES-SHSTG-SOL</v>
          </cell>
          <cell r="B757" t="str">
            <v>VAR_ncap</v>
          </cell>
          <cell r="C757" t="str">
            <v>-</v>
          </cell>
          <cell r="D757">
            <v>3.8978674561947202E-4</v>
          </cell>
          <cell r="E757">
            <v>1.05941484654683E-2</v>
          </cell>
          <cell r="F757">
            <v>7.3281634275015697E-6</v>
          </cell>
          <cell r="G757">
            <v>2.46516601062823E-5</v>
          </cell>
          <cell r="H757">
            <v>5.27639735022431E-3</v>
          </cell>
          <cell r="I757">
            <v>5.1362495659151297E-3</v>
          </cell>
          <cell r="J757">
            <v>1.1449286457572601E-7</v>
          </cell>
          <cell r="K757">
            <v>5.0818699047663098E-3</v>
          </cell>
          <cell r="L757">
            <v>3.9224458691072602E-3</v>
          </cell>
          <cell r="M757">
            <v>6.8808552980630098E-7</v>
          </cell>
          <cell r="N757">
            <v>5.6657887104452197E-3</v>
          </cell>
          <cell r="O757">
            <v>2.2457114776255601E-7</v>
          </cell>
        </row>
        <row r="758">
          <cell r="A758" t="str">
            <v>RHES-SHSTG-SOL</v>
          </cell>
          <cell r="B758" t="str">
            <v>VAR_cap</v>
          </cell>
          <cell r="C758" t="str">
            <v>-</v>
          </cell>
          <cell r="D758">
            <v>3.8978674561947202E-4</v>
          </cell>
          <cell r="E758">
            <v>1.09839352110877E-2</v>
          </cell>
          <cell r="F758">
            <v>1.0991263374515199E-2</v>
          </cell>
          <cell r="G758">
            <v>1.1015915034621499E-2</v>
          </cell>
          <cell r="H758">
            <v>1.0837308600854099E-2</v>
          </cell>
          <cell r="I758">
            <v>1.04341475672118E-2</v>
          </cell>
          <cell r="J758">
            <v>1.0412761409004E-2</v>
          </cell>
          <cell r="K758">
            <v>1.0218233963546E-2</v>
          </cell>
          <cell r="L758">
            <v>9.7936207878857803E-3</v>
          </cell>
          <cell r="M758">
            <v>9.0050038594033793E-3</v>
          </cell>
          <cell r="N758">
            <v>9.2455641962358795E-3</v>
          </cell>
          <cell r="O758">
            <v>5.6667013671227902E-3</v>
          </cell>
        </row>
        <row r="759">
          <cell r="A759" t="str">
            <v>D-ITOT_LTH</v>
          </cell>
          <cell r="B759" t="str">
            <v>VAR_fout</v>
          </cell>
          <cell r="C759" t="str">
            <v>ITOT_LTH_DH</v>
          </cell>
          <cell r="D759">
            <v>7.1200237290759176</v>
          </cell>
          <cell r="E759">
            <v>7.6289162657039089</v>
          </cell>
          <cell r="F759">
            <v>7.3930013711489089</v>
          </cell>
          <cell r="G759">
            <v>7.8105668322865816</v>
          </cell>
          <cell r="H759">
            <v>7.380946681732242</v>
          </cell>
          <cell r="I759">
            <v>7.8440505088747505</v>
          </cell>
          <cell r="J759">
            <v>8.8813608270522106</v>
          </cell>
          <cell r="K759">
            <v>9.2263914235539506</v>
          </cell>
          <cell r="L759">
            <v>9.1449021901434548</v>
          </cell>
          <cell r="M759">
            <v>9.3850848863515353</v>
          </cell>
          <cell r="N759">
            <v>9.0421066410066757</v>
          </cell>
          <cell r="O759">
            <v>8.9623966165520201</v>
          </cell>
        </row>
        <row r="760">
          <cell r="A760" t="str">
            <v>D-ITOT_LTH</v>
          </cell>
          <cell r="B760" t="str">
            <v>VAR_fin</v>
          </cell>
          <cell r="C760" t="str">
            <v>LTH</v>
          </cell>
          <cell r="D760">
            <v>7.7403614870333763</v>
          </cell>
          <cell r="E760">
            <v>8.2914120364780572</v>
          </cell>
          <cell r="F760">
            <v>8.0318439728380095</v>
          </cell>
          <cell r="G760">
            <v>8.4799226497512947</v>
          </cell>
          <cell r="H760">
            <v>8.0082284664985739</v>
          </cell>
          <cell r="I760">
            <v>8.5051113418279147</v>
          </cell>
          <cell r="J760">
            <v>9.6235334149177465</v>
          </cell>
          <cell r="K760">
            <v>9.9908520460898202</v>
          </cell>
          <cell r="L760">
            <v>9.9026109519308196</v>
          </cell>
          <cell r="M760">
            <v>10.162694192678654</v>
          </cell>
          <cell r="N760">
            <v>9.7912981888715613</v>
          </cell>
          <cell r="O760">
            <v>9.7049837215616623</v>
          </cell>
        </row>
        <row r="761">
          <cell r="A761" t="str">
            <v>D-ITOT_LTH</v>
          </cell>
          <cell r="B761" t="str">
            <v>VAR_ncap</v>
          </cell>
          <cell r="C761" t="str">
            <v>-</v>
          </cell>
          <cell r="D761">
            <v>0.79547823152692598</v>
          </cell>
          <cell r="E761">
            <v>1.95677407563409E-7</v>
          </cell>
          <cell r="F761">
            <v>2.19422312000061E-7</v>
          </cell>
          <cell r="G761">
            <v>2.47135514929233E-7</v>
          </cell>
          <cell r="H761">
            <v>2.3131237723316602E-6</v>
          </cell>
          <cell r="I761">
            <v>4.0468489630279201E-7</v>
          </cell>
          <cell r="J761">
            <v>5.2239426005457804E-7</v>
          </cell>
          <cell r="K761">
            <v>7.8977307083457603E-7</v>
          </cell>
          <cell r="L761">
            <v>8.5451986586608504E-7</v>
          </cell>
          <cell r="M761">
            <v>1.86069957843095E-6</v>
          </cell>
          <cell r="N761">
            <v>2.31768266116161E-6</v>
          </cell>
          <cell r="O761">
            <v>8.7047781012631597E-6</v>
          </cell>
        </row>
        <row r="762">
          <cell r="A762" t="str">
            <v>D-ITOT_LTH</v>
          </cell>
          <cell r="B762" t="str">
            <v>VAR_cap</v>
          </cell>
          <cell r="C762" t="str">
            <v>-</v>
          </cell>
          <cell r="D762">
            <v>0.79547823152692598</v>
          </cell>
          <cell r="E762">
            <v>0.79547842720433404</v>
          </cell>
          <cell r="F762">
            <v>0.79547864662664602</v>
          </cell>
          <cell r="G762">
            <v>0.79547889376216097</v>
          </cell>
          <cell r="H762">
            <v>0.79548120688593305</v>
          </cell>
          <cell r="I762">
            <v>0.79548161157082897</v>
          </cell>
          <cell r="J762">
            <v>0.79548213396508904</v>
          </cell>
          <cell r="K762">
            <v>0.79548292373815999</v>
          </cell>
          <cell r="L762">
            <v>0.79548377825802596</v>
          </cell>
          <cell r="M762">
            <v>0.79548563895760405</v>
          </cell>
          <cell r="N762">
            <v>0.79548795664026495</v>
          </cell>
          <cell r="O762">
            <v>0.79549666141836695</v>
          </cell>
        </row>
        <row r="763">
          <cell r="A763" t="str">
            <v>D-IH2</v>
          </cell>
          <cell r="B763" t="str">
            <v>VAR_fout</v>
          </cell>
          <cell r="C763" t="str">
            <v>IH2</v>
          </cell>
          <cell r="G763">
            <v>2.1725752964611342E-3</v>
          </cell>
          <cell r="H763">
            <v>6.9673937161088629E-3</v>
          </cell>
          <cell r="I763">
            <v>9.1003792194373229E-3</v>
          </cell>
          <cell r="J763">
            <v>9.3738616757909829E-3</v>
          </cell>
          <cell r="K763">
            <v>3.1237823282124204E-2</v>
          </cell>
          <cell r="L763">
            <v>3.4572435810605789E-2</v>
          </cell>
          <cell r="M763">
            <v>0.16336079869769982</v>
          </cell>
          <cell r="N763">
            <v>0.15045341535939366</v>
          </cell>
          <cell r="O763">
            <v>0.18188701272059735</v>
          </cell>
        </row>
        <row r="764">
          <cell r="A764" t="str">
            <v>D-IH2</v>
          </cell>
          <cell r="B764" t="str">
            <v>VAR_fin</v>
          </cell>
          <cell r="C764" t="str">
            <v>H2</v>
          </cell>
          <cell r="G764">
            <v>2.1891268180686632E-3</v>
          </cell>
          <cell r="H764">
            <v>7.0204740249148138E-3</v>
          </cell>
          <cell r="I764">
            <v>9.1697094394451555E-3</v>
          </cell>
          <cell r="J764">
            <v>9.4452753912675266E-3</v>
          </cell>
          <cell r="K764">
            <v>3.1475805140736175E-2</v>
          </cell>
          <cell r="L764">
            <v>3.4835822041350634E-2</v>
          </cell>
          <cell r="M764">
            <v>0.16460534464916693</v>
          </cell>
          <cell r="N764">
            <v>0.15159962785628811</v>
          </cell>
          <cell r="O764">
            <v>0.18327269855900208</v>
          </cell>
        </row>
        <row r="765">
          <cell r="A765" t="str">
            <v>D-IH2</v>
          </cell>
          <cell r="B765" t="str">
            <v>VAR_ncap</v>
          </cell>
          <cell r="C765" t="str">
            <v>-</v>
          </cell>
          <cell r="G765">
            <v>5.8340971604918502E-4</v>
          </cell>
          <cell r="H765">
            <v>6.0853601687441302E-4</v>
          </cell>
          <cell r="I765">
            <v>9.3985043133706393E-5</v>
          </cell>
          <cell r="J765">
            <v>5.6701884751148902E-5</v>
          </cell>
          <cell r="K765">
            <v>2.0198051611305299E-3</v>
          </cell>
          <cell r="L765">
            <v>2.7583723584875601E-5</v>
          </cell>
          <cell r="M765">
            <v>1.09468599836422E-2</v>
          </cell>
          <cell r="N765">
            <v>2.0512204814402801E-4</v>
          </cell>
          <cell r="O765">
            <v>2.1232615963789701E-3</v>
          </cell>
        </row>
        <row r="766">
          <cell r="A766" t="str">
            <v>D-IH2</v>
          </cell>
          <cell r="B766" t="str">
            <v>VAR_cap</v>
          </cell>
          <cell r="C766" t="str">
            <v>-</v>
          </cell>
          <cell r="G766">
            <v>5.8340971604918502E-4</v>
          </cell>
          <cell r="H766">
            <v>1.1919457329236001E-3</v>
          </cell>
          <cell r="I766">
            <v>1.28593077605731E-3</v>
          </cell>
          <cell r="J766">
            <v>1.3426326608084499E-3</v>
          </cell>
          <cell r="K766">
            <v>3.3624378219389902E-3</v>
          </cell>
          <cell r="L766">
            <v>3.39002154552386E-3</v>
          </cell>
          <cell r="M766">
            <v>1.4336881529166101E-2</v>
          </cell>
          <cell r="N766">
            <v>1.4357054710242701E-2</v>
          </cell>
          <cell r="O766">
            <v>1.6081855457639901E-2</v>
          </cell>
        </row>
        <row r="767">
          <cell r="A767" t="str">
            <v>D-RHNM_LTH_CHPWOD</v>
          </cell>
          <cell r="B767" t="str">
            <v>VAR_fout</v>
          </cell>
          <cell r="C767" t="str">
            <v>RHNM_LTH_CHPWOD_ON</v>
          </cell>
          <cell r="D767">
            <v>2.7534950502852669E-5</v>
          </cell>
          <cell r="E767">
            <v>5.1447440573621446E-5</v>
          </cell>
          <cell r="F767">
            <v>1.1105123538976988E-5</v>
          </cell>
          <cell r="G767">
            <v>1.538654618117056E-2</v>
          </cell>
          <cell r="H767">
            <v>1.9014349658703692E-2</v>
          </cell>
          <cell r="I767">
            <v>1.8927436992437215E-2</v>
          </cell>
          <cell r="J767">
            <v>1.7539435195036465E-2</v>
          </cell>
          <cell r="K767">
            <v>3.1979821153511695E-2</v>
          </cell>
          <cell r="L767">
            <v>2.8888097081051969E-2</v>
          </cell>
          <cell r="M767">
            <v>3.2608175415751103E-2</v>
          </cell>
          <cell r="N767">
            <v>3.1796527218468082E-2</v>
          </cell>
          <cell r="O767">
            <v>4.4279590331988049E-2</v>
          </cell>
        </row>
        <row r="768">
          <cell r="A768" t="str">
            <v>D-RHNM_LTH_CHPWOD</v>
          </cell>
          <cell r="B768" t="str">
            <v>VAR_fout</v>
          </cell>
          <cell r="C768" t="str">
            <v>RHSA_LTH</v>
          </cell>
          <cell r="D768">
            <v>4.2801962737081102E-5</v>
          </cell>
          <cell r="E768">
            <v>6.6885177197471507E-5</v>
          </cell>
          <cell r="F768">
            <v>5.4245697712688622E-5</v>
          </cell>
          <cell r="G768">
            <v>1.4341763700900054E-3</v>
          </cell>
          <cell r="H768">
            <v>9.7932706833264103E-5</v>
          </cell>
          <cell r="I768">
            <v>9.3495166181782092E-5</v>
          </cell>
          <cell r="J768">
            <v>1.171409725661079E-4</v>
          </cell>
          <cell r="K768">
            <v>6.838020971949803E-3</v>
          </cell>
          <cell r="L768">
            <v>7.8726662034920396E-3</v>
          </cell>
          <cell r="M768">
            <v>4.7009277166432765E-3</v>
          </cell>
          <cell r="N768">
            <v>2.7718607623989874E-4</v>
          </cell>
          <cell r="O768">
            <v>7.7625703406884071E-3</v>
          </cell>
        </row>
        <row r="769">
          <cell r="A769" t="str">
            <v>D-RHNM_LTH_CHPWOD</v>
          </cell>
          <cell r="B769" t="str">
            <v>VAR_fout</v>
          </cell>
          <cell r="C769" t="str">
            <v>LTH</v>
          </cell>
          <cell r="E769">
            <v>2.1854734541774845E-6</v>
          </cell>
          <cell r="F769">
            <v>4.2735276646064911E-6</v>
          </cell>
          <cell r="G769">
            <v>1.0786427154375442E-5</v>
          </cell>
          <cell r="H769">
            <v>1.8624519391152202E-5</v>
          </cell>
          <cell r="I769">
            <v>2.4844308847597705E-5</v>
          </cell>
          <cell r="J769">
            <v>2.8713182383454121E-5</v>
          </cell>
          <cell r="K769">
            <v>7.4246506499913876E-5</v>
          </cell>
          <cell r="L769">
            <v>8.1496756572634884E-5</v>
          </cell>
          <cell r="M769">
            <v>9.555000565128168E-5</v>
          </cell>
          <cell r="N769">
            <v>9.2401897144892296E-5</v>
          </cell>
          <cell r="O769">
            <v>1.6742810264059872E-4</v>
          </cell>
        </row>
        <row r="770">
          <cell r="A770" t="str">
            <v>D-RHNM_LTH_CHPWOD</v>
          </cell>
          <cell r="B770" t="str">
            <v>VAR_fin</v>
          </cell>
          <cell r="C770" t="str">
            <v>RHNM_LTH_CHPWOD</v>
          </cell>
          <cell r="D770">
            <v>7.0336913239933707E-5</v>
          </cell>
          <cell r="E770">
            <v>1.2051809122527042E-4</v>
          </cell>
          <cell r="F770">
            <v>6.9624348916272051E-5</v>
          </cell>
          <cell r="G770">
            <v>1.6831508978414945E-2</v>
          </cell>
          <cell r="H770">
            <v>1.913090688492811E-2</v>
          </cell>
          <cell r="I770">
            <v>1.9045776467466587E-2</v>
          </cell>
          <cell r="J770">
            <v>1.768528934998603E-2</v>
          </cell>
          <cell r="K770">
            <v>3.8892088631961398E-2</v>
          </cell>
          <cell r="L770">
            <v>3.6842260041116646E-2</v>
          </cell>
          <cell r="M770">
            <v>3.7404653138045703E-2</v>
          </cell>
          <cell r="N770">
            <v>3.2166115191852869E-2</v>
          </cell>
          <cell r="O770">
            <v>5.2209588775317103E-2</v>
          </cell>
        </row>
        <row r="771">
          <cell r="A771" t="str">
            <v>RHNS-SHWODBR</v>
          </cell>
          <cell r="B771" t="str">
            <v>VAR_fout</v>
          </cell>
          <cell r="C771" t="str">
            <v>RHNS-SHWOD</v>
          </cell>
          <cell r="E771">
            <v>2.6570832539123086E-2</v>
          </cell>
          <cell r="F771">
            <v>9.2220378977639475E-2</v>
          </cell>
          <cell r="G771">
            <v>0.10129391032807307</v>
          </cell>
          <cell r="H771">
            <v>0.20964095788115281</v>
          </cell>
          <cell r="I771">
            <v>0.14226001523588008</v>
          </cell>
          <cell r="J771">
            <v>0.26371162242883023</v>
          </cell>
          <cell r="K771">
            <v>0.14231317933447568</v>
          </cell>
          <cell r="L771">
            <v>0.29494220195186555</v>
          </cell>
          <cell r="M771">
            <v>0.18001105543847595</v>
          </cell>
          <cell r="N771">
            <v>0.1307692622142311</v>
          </cell>
          <cell r="O771">
            <v>0.12164497843628515</v>
          </cell>
        </row>
        <row r="772">
          <cell r="A772" t="str">
            <v>RHNS-SHWODBR</v>
          </cell>
          <cell r="B772" t="str">
            <v>VAR_fin</v>
          </cell>
          <cell r="C772" t="str">
            <v>RHNSWODBRC</v>
          </cell>
          <cell r="E772">
            <v>2.6570832539123086E-2</v>
          </cell>
          <cell r="F772">
            <v>9.2220378977639475E-2</v>
          </cell>
          <cell r="G772">
            <v>0.10129391032807307</v>
          </cell>
          <cell r="H772">
            <v>0.20964095788115281</v>
          </cell>
          <cell r="I772">
            <v>0.14226001523588008</v>
          </cell>
          <cell r="J772">
            <v>0.26371162242883023</v>
          </cell>
          <cell r="K772">
            <v>0.14231317933447568</v>
          </cell>
          <cell r="L772">
            <v>0.29494220195186555</v>
          </cell>
          <cell r="M772">
            <v>0.18001105543847595</v>
          </cell>
          <cell r="N772">
            <v>0.1307692622142311</v>
          </cell>
          <cell r="O772">
            <v>0.12164497843628515</v>
          </cell>
        </row>
        <row r="773">
          <cell r="A773" t="str">
            <v>RHNS-SHWODBR</v>
          </cell>
          <cell r="B773" t="str">
            <v>VAR_fin</v>
          </cell>
          <cell r="C773" t="str">
            <v>RWOD</v>
          </cell>
          <cell r="E773">
            <v>3.6903934082115369E-2</v>
          </cell>
          <cell r="F773">
            <v>0.12808385969116604</v>
          </cell>
          <cell r="G773">
            <v>0.14068598656676812</v>
          </cell>
          <cell r="H773">
            <v>0.29116799705715651</v>
          </cell>
          <cell r="I773">
            <v>0.19758335449427744</v>
          </cell>
          <cell r="J773">
            <v>0.36626614226226401</v>
          </cell>
          <cell r="K773">
            <v>0.19765719352010513</v>
          </cell>
          <cell r="L773">
            <v>0.40964194715536872</v>
          </cell>
          <cell r="M773">
            <v>0.25001535477566122</v>
          </cell>
          <cell r="N773">
            <v>0.18162397529754334</v>
          </cell>
          <cell r="O773">
            <v>0.16895135893928495</v>
          </cell>
        </row>
        <row r="774">
          <cell r="A774" t="str">
            <v>RHNS-SHWODBR</v>
          </cell>
          <cell r="B774" t="str">
            <v>VAR_ncap</v>
          </cell>
          <cell r="C774" t="str">
            <v>-</v>
          </cell>
          <cell r="E774">
            <v>2.0855241792598102E-3</v>
          </cell>
          <cell r="F774">
            <v>5.4303155188059199E-3</v>
          </cell>
          <cell r="H774">
            <v>9.2742946321239493E-3</v>
          </cell>
          <cell r="J774">
            <v>1.04398932845661E-2</v>
          </cell>
          <cell r="L774">
            <v>1.2585624212369501E-2</v>
          </cell>
          <cell r="M774">
            <v>7.2571884018424095E-4</v>
          </cell>
          <cell r="N774">
            <v>3.7016605079257902E-4</v>
          </cell>
          <cell r="O774">
            <v>8.1197260840031801E-3</v>
          </cell>
        </row>
        <row r="775">
          <cell r="A775" t="str">
            <v>RHNS-SHWODBR</v>
          </cell>
          <cell r="B775" t="str">
            <v>VAR_cap</v>
          </cell>
          <cell r="C775" t="str">
            <v>-</v>
          </cell>
          <cell r="E775">
            <v>2.0855241792598102E-3</v>
          </cell>
          <cell r="F775">
            <v>7.5151557461814933E-3</v>
          </cell>
          <cell r="G775">
            <v>7.5144689428100148E-3</v>
          </cell>
          <cell r="H775">
            <v>1.5765581926400464E-2</v>
          </cell>
          <cell r="I775">
            <v>1.0413486505937385E-2</v>
          </cell>
          <cell r="J775">
            <v>1.9708070415750286E-2</v>
          </cell>
          <cell r="K775">
            <v>1.0439630104998697E-2</v>
          </cell>
          <cell r="L775">
            <v>2.1641220050849549E-2</v>
          </cell>
          <cell r="M775">
            <v>1.3310703524190517E-2</v>
          </cell>
          <cell r="N775">
            <v>9.6899001981500792E-3</v>
          </cell>
          <cell r="O775">
            <v>9.2132007363808794E-3</v>
          </cell>
        </row>
        <row r="776">
          <cell r="A776" t="str">
            <v>D-RHNM_NKEV_GAS_ELC_CHP</v>
          </cell>
          <cell r="B776" t="str">
            <v>VAR_fout</v>
          </cell>
          <cell r="C776" t="str">
            <v>ELC5</v>
          </cell>
          <cell r="E776">
            <v>7.6167465372858813E-4</v>
          </cell>
          <cell r="F776">
            <v>1.7981509523797238E-2</v>
          </cell>
          <cell r="G776">
            <v>0.19072577399250762</v>
          </cell>
          <cell r="H776">
            <v>0.20291572696091456</v>
          </cell>
          <cell r="I776">
            <v>0.21174223689383864</v>
          </cell>
          <cell r="J776">
            <v>0.21247395979318298</v>
          </cell>
          <cell r="K776">
            <v>0.22858241014682601</v>
          </cell>
          <cell r="L776">
            <v>0.22155121594608226</v>
          </cell>
          <cell r="M776">
            <v>0.22521792142979832</v>
          </cell>
          <cell r="N776">
            <v>0.15462439301608791</v>
          </cell>
          <cell r="O776">
            <v>7.8362039691660099E-2</v>
          </cell>
        </row>
        <row r="777">
          <cell r="A777" t="str">
            <v>D-RHNM_NKEV_GAS_ELC_CHP</v>
          </cell>
          <cell r="B777" t="str">
            <v>VAR_fout</v>
          </cell>
          <cell r="C777" t="str">
            <v>RHNM_ELC</v>
          </cell>
          <cell r="E777">
            <v>7.6239874403697923E-4</v>
          </cell>
          <cell r="F777">
            <v>1.7899255196827186E-2</v>
          </cell>
          <cell r="G777">
            <v>0.18787176889602197</v>
          </cell>
          <cell r="H777">
            <v>0.19485719919278918</v>
          </cell>
          <cell r="I777">
            <v>0.20781797411732519</v>
          </cell>
          <cell r="J777">
            <v>0.2055360728835883</v>
          </cell>
          <cell r="K777">
            <v>0.2190305682682174</v>
          </cell>
          <cell r="L777">
            <v>0.21358487382035948</v>
          </cell>
          <cell r="M777">
            <v>0.2156782489953491</v>
          </cell>
          <cell r="N777">
            <v>0.15225388836536743</v>
          </cell>
          <cell r="O777">
            <v>7.6095664563593277E-2</v>
          </cell>
        </row>
        <row r="778">
          <cell r="A778" t="str">
            <v>D-RHNM_NKEV_GAS_ELC_CHP</v>
          </cell>
          <cell r="B778" t="str">
            <v>VAR_fin</v>
          </cell>
          <cell r="C778" t="str">
            <v>RHNM_NKEV_GAS_ELC_CHP</v>
          </cell>
          <cell r="E778">
            <v>1.5240733977655667E-3</v>
          </cell>
          <cell r="F778">
            <v>3.5875187755738037E-2</v>
          </cell>
          <cell r="G778">
            <v>0.3785975428885297</v>
          </cell>
          <cell r="H778">
            <v>0.39777292615370374</v>
          </cell>
          <cell r="I778">
            <v>0.41956021101116403</v>
          </cell>
          <cell r="J778">
            <v>0.41801003267677123</v>
          </cell>
          <cell r="K778">
            <v>0.44761297841504344</v>
          </cell>
          <cell r="L778">
            <v>0.43513608976644141</v>
          </cell>
          <cell r="M778">
            <v>0.44089617042514734</v>
          </cell>
          <cell r="N778">
            <v>0.30687828138145512</v>
          </cell>
          <cell r="O778">
            <v>0.15445770425525326</v>
          </cell>
        </row>
        <row r="779">
          <cell r="A779" t="str">
            <v>D-RLFO</v>
          </cell>
          <cell r="B779" t="str">
            <v>VAR_fout</v>
          </cell>
          <cell r="C779" t="str">
            <v>CO2</v>
          </cell>
          <cell r="D779">
            <v>4514.4839807724502</v>
          </cell>
          <cell r="E779">
            <v>3846.5241944358199</v>
          </cell>
          <cell r="F779">
            <v>3347.1519101341601</v>
          </cell>
          <cell r="G779">
            <v>3442.6184654854301</v>
          </cell>
          <cell r="H779">
            <v>2758.2085805216998</v>
          </cell>
          <cell r="I779">
            <v>2517.5399781809601</v>
          </cell>
          <cell r="J779">
            <v>2431.0003855137302</v>
          </cell>
          <cell r="K779">
            <v>2070.1129810320399</v>
          </cell>
          <cell r="L779">
            <v>1934.9067414151</v>
          </cell>
          <cell r="M779">
            <v>1663.8396835016099</v>
          </cell>
          <cell r="N779">
            <v>1265.0316352848199</v>
          </cell>
          <cell r="O779">
            <v>507.97137497270597</v>
          </cell>
        </row>
        <row r="780">
          <cell r="A780" t="str">
            <v>D-RLFO</v>
          </cell>
          <cell r="B780" t="str">
            <v>VAR_fout</v>
          </cell>
          <cell r="C780" t="str">
            <v>RLFO</v>
          </cell>
          <cell r="D780">
            <v>60.23184310901803</v>
          </cell>
          <cell r="E780">
            <v>51.319983143379837</v>
          </cell>
          <cell r="F780">
            <v>44.657724037641934</v>
          </cell>
          <cell r="G780">
            <v>45.931843223971889</v>
          </cell>
          <cell r="H780">
            <v>36.801274300324181</v>
          </cell>
          <cell r="I780">
            <v>33.58959310698738</v>
          </cell>
          <cell r="J780">
            <v>32.43493799825341</v>
          </cell>
          <cell r="K780">
            <v>27.620863260484931</v>
          </cell>
          <cell r="L780">
            <v>25.816124871037381</v>
          </cell>
          <cell r="M780">
            <v>22.200385618337599</v>
          </cell>
          <cell r="N780">
            <v>16.879141655410137</v>
          </cell>
          <cell r="O780">
            <v>6.7799980190330036</v>
          </cell>
        </row>
        <row r="781">
          <cell r="A781" t="str">
            <v>D-RLFO</v>
          </cell>
          <cell r="B781" t="str">
            <v>VAR_fin</v>
          </cell>
          <cell r="C781" t="str">
            <v>LFO</v>
          </cell>
          <cell r="D781">
            <v>61.254870838160805</v>
          </cell>
          <cell r="E781">
            <v>52.191644429251312</v>
          </cell>
          <cell r="F781">
            <v>45.415901087302004</v>
          </cell>
          <cell r="G781">
            <v>46.71124105136262</v>
          </cell>
          <cell r="H781">
            <v>37.424811133265877</v>
          </cell>
          <cell r="I781">
            <v>34.159294140854314</v>
          </cell>
          <cell r="J781">
            <v>32.985079857716805</v>
          </cell>
          <cell r="K781">
            <v>28.088371520109082</v>
          </cell>
          <cell r="L781">
            <v>26.253822814316162</v>
          </cell>
          <cell r="M781">
            <v>22.575843738149359</v>
          </cell>
          <cell r="N781">
            <v>17.164608348504981</v>
          </cell>
          <cell r="O781">
            <v>6.8924202845686144</v>
          </cell>
        </row>
        <row r="782">
          <cell r="A782" t="str">
            <v>D-RLFO</v>
          </cell>
          <cell r="B782" t="str">
            <v>VAR_fin</v>
          </cell>
          <cell r="C782" t="str">
            <v>BDS</v>
          </cell>
          <cell r="F782">
            <v>3.2693678606916289E-4</v>
          </cell>
          <cell r="G782">
            <v>7.4680779351937244E-4</v>
          </cell>
          <cell r="H782">
            <v>1.5266359056909022E-3</v>
          </cell>
          <cell r="I782">
            <v>8.1255803617440506E-4</v>
          </cell>
          <cell r="J782">
            <v>7.601339182631069E-4</v>
          </cell>
          <cell r="K782">
            <v>1.6274322966564724E-3</v>
          </cell>
          <cell r="L782">
            <v>7.8463129907237552E-4</v>
          </cell>
          <cell r="M782">
            <v>1.6116706376821674E-3</v>
          </cell>
          <cell r="N782">
            <v>1.2226983174937901E-3</v>
          </cell>
          <cell r="O782">
            <v>2.7348303789136177E-3</v>
          </cell>
        </row>
        <row r="783">
          <cell r="A783" t="str">
            <v>D-SCOM_LTH_CHPBIO</v>
          </cell>
          <cell r="B783" t="str">
            <v>VAR_fout</v>
          </cell>
          <cell r="C783" t="str">
            <v>SCOM_LTH_CHPBIO_ON</v>
          </cell>
          <cell r="D783">
            <v>1.4243190585083541</v>
          </cell>
          <cell r="E783">
            <v>1.5428043957131421</v>
          </cell>
          <cell r="F783">
            <v>1.3931379942670732</v>
          </cell>
          <cell r="G783">
            <v>1.156537435743195</v>
          </cell>
          <cell r="H783">
            <v>0.93922294814127949</v>
          </cell>
          <cell r="I783">
            <v>0.7506415722335773</v>
          </cell>
          <cell r="J783">
            <v>0.69024688831289971</v>
          </cell>
          <cell r="K783">
            <v>0.63187785395340135</v>
          </cell>
          <cell r="L783">
            <v>0.57813491284794083</v>
          </cell>
          <cell r="M783">
            <v>0.51633002610514322</v>
          </cell>
          <cell r="N783">
            <v>0.45628499097900199</v>
          </cell>
          <cell r="O783">
            <v>0.39635216995038264</v>
          </cell>
        </row>
        <row r="784">
          <cell r="A784" t="str">
            <v>D-SCOM_LTH_CHPBIO</v>
          </cell>
          <cell r="B784" t="str">
            <v>VAR_fout</v>
          </cell>
          <cell r="C784" t="str">
            <v>LTH</v>
          </cell>
          <cell r="E784">
            <v>3.5708346380122484E-2</v>
          </cell>
          <cell r="F784">
            <v>8.504805396753011E-2</v>
          </cell>
          <cell r="G784">
            <v>0.16356522202875956</v>
          </cell>
          <cell r="H784">
            <v>0.21566739259237425</v>
          </cell>
          <cell r="I784">
            <v>0.24879881201058776</v>
          </cell>
          <cell r="J784">
            <v>0.3113071508458225</v>
          </cell>
          <cell r="K784">
            <v>0.37149533218311342</v>
          </cell>
          <cell r="L784">
            <v>0.42605197349088797</v>
          </cell>
          <cell r="M784">
            <v>0.4868912938286078</v>
          </cell>
          <cell r="N784">
            <v>0.54760960164702621</v>
          </cell>
          <cell r="O784">
            <v>0.60764426924597614</v>
          </cell>
        </row>
        <row r="785">
          <cell r="A785" t="str">
            <v>D-SCOM_LTH_CHPBIO</v>
          </cell>
          <cell r="B785" t="str">
            <v>VAR_fin</v>
          </cell>
          <cell r="C785" t="str">
            <v>SCOM_LTH_CHPBIO</v>
          </cell>
          <cell r="D785">
            <v>1.4243190585083541</v>
          </cell>
          <cell r="E785">
            <v>1.5785127420932643</v>
          </cell>
          <cell r="F785">
            <v>1.4781860482346032</v>
          </cell>
          <cell r="G785">
            <v>1.3201026577719548</v>
          </cell>
          <cell r="H785">
            <v>1.1548903407336537</v>
          </cell>
          <cell r="I785">
            <v>0.99944038424416604</v>
          </cell>
          <cell r="J785">
            <v>1.0015540391587234</v>
          </cell>
          <cell r="K785">
            <v>1.0033731861365154</v>
          </cell>
          <cell r="L785">
            <v>1.0041868863388304</v>
          </cell>
          <cell r="M785">
            <v>1.0032213199337507</v>
          </cell>
          <cell r="N785">
            <v>1.0038945926260281</v>
          </cell>
          <cell r="O785">
            <v>1.0039964391963585</v>
          </cell>
        </row>
        <row r="786">
          <cell r="A786" t="str">
            <v>D-SCOM_LTH_CHPHFC</v>
          </cell>
          <cell r="B786" t="str">
            <v>VAR_fout</v>
          </cell>
          <cell r="C786" t="str">
            <v>SCOM_LTH_CHPHFC_ON</v>
          </cell>
          <cell r="G786">
            <v>2.26368412413763E-3</v>
          </cell>
          <cell r="H786">
            <v>4.9376910820159315E-3</v>
          </cell>
          <cell r="I786">
            <v>5.1161087651316866E-3</v>
          </cell>
          <cell r="J786">
            <v>5.4802609864855025E-3</v>
          </cell>
          <cell r="K786">
            <v>1.5607608390957109E-2</v>
          </cell>
          <cell r="L786">
            <v>1.4404975502456263E-2</v>
          </cell>
          <cell r="M786">
            <v>3.8341025881828868E-2</v>
          </cell>
          <cell r="N786">
            <v>2.8466819976329227E-2</v>
          </cell>
          <cell r="O786">
            <v>4.7828801992063782E-2</v>
          </cell>
        </row>
        <row r="787">
          <cell r="A787" t="str">
            <v>D-SCOM_LTH_CHPHFC</v>
          </cell>
          <cell r="B787" t="str">
            <v>VAR_fout</v>
          </cell>
          <cell r="C787" t="str">
            <v>LTH</v>
          </cell>
          <cell r="G787">
            <v>8.167545509441611E-7</v>
          </cell>
          <cell r="H787">
            <v>4.2954515650763915E-6</v>
          </cell>
          <cell r="I787">
            <v>6.5960340055246434E-6</v>
          </cell>
          <cell r="J787">
            <v>9.2118032710943012E-6</v>
          </cell>
          <cell r="K787">
            <v>3.1015934917112539E-5</v>
          </cell>
          <cell r="L787">
            <v>3.298892405757963E-5</v>
          </cell>
          <cell r="M787">
            <v>1.0796237552111286E-4</v>
          </cell>
          <cell r="N787">
            <v>8.8918211929681247E-5</v>
          </cell>
          <cell r="O787">
            <v>1.6380584708048304E-4</v>
          </cell>
        </row>
        <row r="788">
          <cell r="A788" t="str">
            <v>D-SCOM_LTH_CHPHFC</v>
          </cell>
          <cell r="B788" t="str">
            <v>VAR_fin</v>
          </cell>
          <cell r="C788" t="str">
            <v>SCOM_LTH_CHPHFC</v>
          </cell>
          <cell r="G788">
            <v>2.265354720042973E-3</v>
          </cell>
          <cell r="H788">
            <v>4.9428344205311491E-3</v>
          </cell>
          <cell r="I788">
            <v>5.1232484017164088E-3</v>
          </cell>
          <cell r="J788">
            <v>5.4897802934890157E-3</v>
          </cell>
          <cell r="K788">
            <v>1.5638624325874224E-2</v>
          </cell>
          <cell r="L788">
            <v>1.443796442651385E-2</v>
          </cell>
          <cell r="M788">
            <v>3.8448988257350006E-2</v>
          </cell>
          <cell r="N788">
            <v>2.8555738188258895E-2</v>
          </cell>
          <cell r="O788">
            <v>4.7992607839144268E-2</v>
          </cell>
        </row>
        <row r="789">
          <cell r="A789" t="str">
            <v>D-SCOM_NKEV_GAS_ELC_CHP</v>
          </cell>
          <cell r="B789" t="str">
            <v>VAR_fout</v>
          </cell>
          <cell r="C789" t="str">
            <v>ELC5</v>
          </cell>
          <cell r="D789">
            <v>0.2813699698941054</v>
          </cell>
          <cell r="E789">
            <v>0.31274266178451032</v>
          </cell>
          <cell r="F789">
            <v>0.26591403532775038</v>
          </cell>
          <cell r="G789">
            <v>1.0938164522368763</v>
          </cell>
          <cell r="H789">
            <v>2.1320827871715267</v>
          </cell>
          <cell r="I789">
            <v>2.1598992832749828</v>
          </cell>
          <cell r="J789">
            <v>2.1133310110140253</v>
          </cell>
          <cell r="K789">
            <v>1.518570506546711</v>
          </cell>
          <cell r="L789">
            <v>1.5062522762551589</v>
          </cell>
          <cell r="M789">
            <v>1.5442676051723392</v>
          </cell>
          <cell r="N789">
            <v>1.6484679451215032</v>
          </cell>
          <cell r="O789">
            <v>1.7879611363736336</v>
          </cell>
        </row>
        <row r="790">
          <cell r="A790" t="str">
            <v>D-SCOM_NKEV_GAS_ELC_CHP</v>
          </cell>
          <cell r="B790" t="str">
            <v>VAR_fout</v>
          </cell>
          <cell r="C790" t="str">
            <v>SCOM_ELC</v>
          </cell>
          <cell r="D790">
            <v>0.31305558988474219</v>
          </cell>
          <cell r="E790">
            <v>0.31318186244515706</v>
          </cell>
          <cell r="F790">
            <v>0.2643078505859931</v>
          </cell>
          <cell r="G790">
            <v>1.0157659587576335</v>
          </cell>
          <cell r="H790">
            <v>2.0468248169245005</v>
          </cell>
          <cell r="I790">
            <v>1.8606973768374759</v>
          </cell>
          <cell r="J790">
            <v>1.8229941077155547</v>
          </cell>
          <cell r="K790">
            <v>1.5083275093421609</v>
          </cell>
          <cell r="L790">
            <v>1.4893245990333757</v>
          </cell>
          <cell r="M790">
            <v>1.5234946292462443</v>
          </cell>
          <cell r="N790">
            <v>1.6343203593886388</v>
          </cell>
          <cell r="O790">
            <v>1.7558099554734607</v>
          </cell>
        </row>
        <row r="791">
          <cell r="A791" t="str">
            <v>D-SCOM_NKEV_GAS_ELC_CHP</v>
          </cell>
          <cell r="B791" t="str">
            <v>VAR_fin</v>
          </cell>
          <cell r="C791" t="str">
            <v>SCOM_NKEV_GAS_ELC_CHP</v>
          </cell>
          <cell r="D791">
            <v>0.59442555977884748</v>
          </cell>
          <cell r="E791">
            <v>0.62592452422966771</v>
          </cell>
          <cell r="F791">
            <v>0.53021829587887337</v>
          </cell>
          <cell r="G791">
            <v>2.1095824109945109</v>
          </cell>
          <cell r="H791">
            <v>4.178907604096028</v>
          </cell>
          <cell r="I791">
            <v>4.0205966601124583</v>
          </cell>
          <cell r="J791">
            <v>3.9363251187295836</v>
          </cell>
          <cell r="K791">
            <v>3.0268980158888685</v>
          </cell>
          <cell r="L791">
            <v>2.9955768752885295</v>
          </cell>
          <cell r="M791">
            <v>3.0677622344185806</v>
          </cell>
          <cell r="N791">
            <v>3.2827883045101456</v>
          </cell>
          <cell r="O791">
            <v>3.543771091847097</v>
          </cell>
        </row>
        <row r="792">
          <cell r="A792" t="str">
            <v>RHEM-SHLTHDH</v>
          </cell>
          <cell r="B792" t="str">
            <v>VAR_fout</v>
          </cell>
          <cell r="C792" t="str">
            <v>RHEM-SHLTHD</v>
          </cell>
          <cell r="D792">
            <v>2.0441561508114234</v>
          </cell>
          <cell r="E792">
            <v>3.7887264834779542</v>
          </cell>
          <cell r="F792">
            <v>4.1778484743515092</v>
          </cell>
          <cell r="G792">
            <v>3.7609003831629564</v>
          </cell>
          <cell r="H792">
            <v>3.0939386781404381</v>
          </cell>
          <cell r="I792">
            <v>3.907375925155578</v>
          </cell>
          <cell r="J792">
            <v>3.803527154687885</v>
          </cell>
          <cell r="K792">
            <v>3.6724318344439584</v>
          </cell>
          <cell r="L792">
            <v>3.5041976301766788</v>
          </cell>
          <cell r="M792">
            <v>3.113220257965982</v>
          </cell>
          <cell r="N792">
            <v>3.21893651041706</v>
          </cell>
          <cell r="O792">
            <v>2.567653426165605</v>
          </cell>
        </row>
        <row r="793">
          <cell r="A793" t="str">
            <v>RHEM-SHLTHDH</v>
          </cell>
          <cell r="B793" t="str">
            <v>VAR_fin</v>
          </cell>
          <cell r="C793" t="str">
            <v>RHEMLTHDHC</v>
          </cell>
          <cell r="D793">
            <v>2.0441561508114234</v>
          </cell>
          <cell r="E793">
            <v>3.7887264834779542</v>
          </cell>
          <cell r="F793">
            <v>4.1778484743515092</v>
          </cell>
          <cell r="G793">
            <v>3.7609003831629564</v>
          </cell>
          <cell r="H793">
            <v>3.0939386781404381</v>
          </cell>
          <cell r="I793">
            <v>3.907375925155578</v>
          </cell>
          <cell r="J793">
            <v>3.803527154687885</v>
          </cell>
          <cell r="K793">
            <v>3.6724318344439584</v>
          </cell>
          <cell r="L793">
            <v>3.5041976301766788</v>
          </cell>
          <cell r="M793">
            <v>3.113220257965982</v>
          </cell>
          <cell r="N793">
            <v>3.21893651041706</v>
          </cell>
          <cell r="O793">
            <v>2.567653426165605</v>
          </cell>
        </row>
        <row r="794">
          <cell r="A794" t="str">
            <v>RHEM-SHLTHDH</v>
          </cell>
          <cell r="B794" t="str">
            <v>VAR_fin</v>
          </cell>
          <cell r="C794" t="str">
            <v>RHEM_LTH_DH</v>
          </cell>
          <cell r="D794">
            <v>2.0648041927388112</v>
          </cell>
          <cell r="E794">
            <v>3.8269964479575278</v>
          </cell>
          <cell r="F794">
            <v>4.2200489639914256</v>
          </cell>
          <cell r="G794">
            <v>3.7988892759221802</v>
          </cell>
          <cell r="H794">
            <v>3.1251905839802401</v>
          </cell>
          <cell r="I794">
            <v>3.9468443688440193</v>
          </cell>
          <cell r="J794">
            <v>3.8419466208968513</v>
          </cell>
          <cell r="K794">
            <v>3.7095271054989478</v>
          </cell>
          <cell r="L794">
            <v>3.5395935658350277</v>
          </cell>
          <cell r="M794">
            <v>3.1446669272383674</v>
          </cell>
          <cell r="N794">
            <v>3.2514510206232905</v>
          </cell>
          <cell r="O794">
            <v>2.5935893193591983</v>
          </cell>
        </row>
        <row r="795">
          <cell r="A795" t="str">
            <v>RHEM-SHLTHDH</v>
          </cell>
          <cell r="B795" t="str">
            <v>VAR_ncap</v>
          </cell>
          <cell r="C795" t="str">
            <v>-</v>
          </cell>
          <cell r="D795">
            <v>8.5780398110295104E-8</v>
          </cell>
          <cell r="E795">
            <v>2.6739916859207298E-7</v>
          </cell>
          <cell r="F795">
            <v>2.6652805254622102E-7</v>
          </cell>
          <cell r="G795">
            <v>1.7162188969491101E-7</v>
          </cell>
          <cell r="H795">
            <v>4.0127050578488299E-7</v>
          </cell>
          <cell r="I795">
            <v>4.8127421764023495E-7</v>
          </cell>
          <cell r="J795">
            <v>5.7269111232024599E-7</v>
          </cell>
          <cell r="K795">
            <v>7.9185519767622504E-7</v>
          </cell>
          <cell r="L795">
            <v>9.0044345935375398E-7</v>
          </cell>
          <cell r="M795">
            <v>1.4445113699604099E-6</v>
          </cell>
          <cell r="N795">
            <v>1.0940166444929999E-6</v>
          </cell>
          <cell r="O795">
            <v>3.44368381765352E-6</v>
          </cell>
        </row>
        <row r="796">
          <cell r="A796" t="str">
            <v>RHEM-SHLTHDH</v>
          </cell>
          <cell r="B796" t="str">
            <v>VAR_cap</v>
          </cell>
          <cell r="C796" t="str">
            <v>-</v>
          </cell>
          <cell r="D796">
            <v>0.3156255528920861</v>
          </cell>
          <cell r="E796">
            <v>0.31562582029125469</v>
          </cell>
          <cell r="F796">
            <v>0.31562608681930726</v>
          </cell>
          <cell r="G796">
            <v>0.31562625844119691</v>
          </cell>
          <cell r="H796">
            <v>0.31562665971170273</v>
          </cell>
          <cell r="I796">
            <v>0.31562714098592037</v>
          </cell>
          <cell r="J796">
            <v>0.31562771367703268</v>
          </cell>
          <cell r="K796">
            <v>0.31562850553223037</v>
          </cell>
          <cell r="L796">
            <v>0.31562940597568973</v>
          </cell>
          <cell r="M796">
            <v>0.31563085048705969</v>
          </cell>
          <cell r="N796">
            <v>0.31563194450370413</v>
          </cell>
          <cell r="O796">
            <v>0.31563538818752179</v>
          </cell>
        </row>
        <row r="797">
          <cell r="A797" t="str">
            <v>D-ITOT_SOLELC</v>
          </cell>
          <cell r="B797" t="str">
            <v>VAR_fout</v>
          </cell>
          <cell r="C797" t="str">
            <v>ITOT_ELC</v>
          </cell>
          <cell r="D797">
            <v>3.5102004761523133</v>
          </cell>
          <cell r="E797">
            <v>4.8434164065331515</v>
          </cell>
          <cell r="F797">
            <v>11.916085977696806</v>
          </cell>
          <cell r="G797">
            <v>14.096535870221146</v>
          </cell>
          <cell r="H797">
            <v>14.799211065305949</v>
          </cell>
          <cell r="I797">
            <v>15.558153935425993</v>
          </cell>
          <cell r="J797">
            <v>16.334582861731409</v>
          </cell>
          <cell r="K797">
            <v>17.125118067673942</v>
          </cell>
          <cell r="L797">
            <v>17.976564177480622</v>
          </cell>
          <cell r="M797">
            <v>18.879076234636507</v>
          </cell>
          <cell r="N797">
            <v>19.764681202561203</v>
          </cell>
          <cell r="O797">
            <v>20.63429971074634</v>
          </cell>
        </row>
        <row r="798">
          <cell r="A798" t="str">
            <v>D-ITOT_SOLELC</v>
          </cell>
          <cell r="B798" t="str">
            <v>VAR_fout</v>
          </cell>
          <cell r="C798" t="str">
            <v>ELC5</v>
          </cell>
          <cell r="D798">
            <v>7.7535235552154205E-3</v>
          </cell>
          <cell r="E798">
            <v>5.2064911673304374E-3</v>
          </cell>
          <cell r="F798">
            <v>9.0190608506117778E-3</v>
          </cell>
          <cell r="G798">
            <v>1.9587555916747351E-2</v>
          </cell>
          <cell r="H798">
            <v>3.8822152715309546E-2</v>
          </cell>
          <cell r="I798">
            <v>3.6848119967313964E-2</v>
          </cell>
          <cell r="J798">
            <v>5.5909090075710453E-2</v>
          </cell>
          <cell r="K798">
            <v>9.955850616069481E-2</v>
          </cell>
          <cell r="L798">
            <v>0.1282717987803903</v>
          </cell>
          <cell r="M798">
            <v>0.14643099664289344</v>
          </cell>
          <cell r="N798">
            <v>0.23104495103048123</v>
          </cell>
          <cell r="O798">
            <v>0.35713883283086761</v>
          </cell>
        </row>
        <row r="799">
          <cell r="A799" t="str">
            <v>D-ITOT_SOLELC</v>
          </cell>
          <cell r="B799" t="str">
            <v>VAR_fin</v>
          </cell>
          <cell r="C799" t="str">
            <v>ITOT_SOL_ELC</v>
          </cell>
          <cell r="D799">
            <v>3.517953999707534</v>
          </cell>
          <cell r="E799">
            <v>4.8486226820686893</v>
          </cell>
          <cell r="F799">
            <v>11.925105038547418</v>
          </cell>
          <cell r="G799">
            <v>14.116123426137895</v>
          </cell>
          <cell r="H799">
            <v>14.838033218021252</v>
          </cell>
          <cell r="I799">
            <v>15.59500205539331</v>
          </cell>
          <cell r="J799">
            <v>16.390491951807142</v>
          </cell>
          <cell r="K799">
            <v>17.224676573834625</v>
          </cell>
          <cell r="L799">
            <v>18.104835976261018</v>
          </cell>
          <cell r="M799">
            <v>19.025507231279391</v>
          </cell>
          <cell r="N799">
            <v>19.995726153591662</v>
          </cell>
          <cell r="O799">
            <v>20.991438543577207</v>
          </cell>
        </row>
        <row r="800">
          <cell r="A800" t="str">
            <v>D-SWOD</v>
          </cell>
          <cell r="B800" t="str">
            <v>VAR_fout</v>
          </cell>
          <cell r="C800" t="str">
            <v>SWOD</v>
          </cell>
          <cell r="D800">
            <v>8.5743730589055609</v>
          </cell>
          <cell r="E800">
            <v>9.3870398317350379</v>
          </cell>
          <cell r="F800">
            <v>9.1491427294221221</v>
          </cell>
          <cell r="G800">
            <v>7.9171671212614143</v>
          </cell>
          <cell r="H800">
            <v>5.1379561025468519</v>
          </cell>
          <cell r="I800">
            <v>3.23431228551906</v>
          </cell>
          <cell r="J800">
            <v>2.0370973011339029</v>
          </cell>
          <cell r="K800">
            <v>0.69464765606711987</v>
          </cell>
          <cell r="L800">
            <v>0.66952076030974939</v>
          </cell>
          <cell r="M800">
            <v>0.6766982121790085</v>
          </cell>
          <cell r="N800">
            <v>0.65536265623126622</v>
          </cell>
          <cell r="O800">
            <v>0.69605847283766797</v>
          </cell>
        </row>
        <row r="801">
          <cell r="A801" t="str">
            <v>D-SWOD</v>
          </cell>
          <cell r="B801" t="str">
            <v>VAR_fin</v>
          </cell>
          <cell r="C801" t="str">
            <v>WOD</v>
          </cell>
          <cell r="D801">
            <v>8.5743730589055609</v>
          </cell>
          <cell r="E801">
            <v>9.3870398317350379</v>
          </cell>
          <cell r="F801">
            <v>9.1491427294221221</v>
          </cell>
          <cell r="G801">
            <v>7.9171671212614143</v>
          </cell>
          <cell r="H801">
            <v>5.1379561025468519</v>
          </cell>
          <cell r="I801">
            <v>3.23431228551906</v>
          </cell>
          <cell r="J801">
            <v>2.0370973011339029</v>
          </cell>
          <cell r="K801">
            <v>0.69464765606711987</v>
          </cell>
          <cell r="L801">
            <v>0.66952076030974939</v>
          </cell>
          <cell r="M801">
            <v>0.6766982121790085</v>
          </cell>
          <cell r="N801">
            <v>0.65536265623126622</v>
          </cell>
          <cell r="O801">
            <v>0.69605847283766797</v>
          </cell>
        </row>
        <row r="802">
          <cell r="A802" t="str">
            <v>D-RSH2R</v>
          </cell>
          <cell r="B802" t="str">
            <v>VAR_fout</v>
          </cell>
          <cell r="C802" t="str">
            <v>RSH2</v>
          </cell>
          <cell r="G802">
            <v>1.1441254170146877E-3</v>
          </cell>
          <cell r="H802">
            <v>2.1957557417973464E-3</v>
          </cell>
          <cell r="I802">
            <v>2.6178928435704176E-3</v>
          </cell>
          <cell r="J802">
            <v>2.8942864628729715E-3</v>
          </cell>
          <cell r="K802">
            <v>5.1055003085778506E-3</v>
          </cell>
          <cell r="L802">
            <v>3.1890277632281158E-3</v>
          </cell>
          <cell r="M802">
            <v>5.4768533784662178E-3</v>
          </cell>
          <cell r="N802">
            <v>5.855433784239257E-3</v>
          </cell>
          <cell r="O802">
            <v>1.4491660465507756E-2</v>
          </cell>
        </row>
        <row r="803">
          <cell r="A803" t="str">
            <v>D-RSH2R</v>
          </cell>
          <cell r="B803" t="str">
            <v>VAR_fin</v>
          </cell>
          <cell r="C803" t="str">
            <v>H2</v>
          </cell>
          <cell r="G803">
            <v>1.1441254170146877E-3</v>
          </cell>
          <cell r="H803">
            <v>2.1957557417973464E-3</v>
          </cell>
          <cell r="I803">
            <v>2.6178928435704176E-3</v>
          </cell>
          <cell r="J803">
            <v>2.8942864628729715E-3</v>
          </cell>
          <cell r="K803">
            <v>5.1055003085778506E-3</v>
          </cell>
          <cell r="L803">
            <v>3.1890277632281158E-3</v>
          </cell>
          <cell r="M803">
            <v>5.4768533784662178E-3</v>
          </cell>
          <cell r="N803">
            <v>5.855433784239257E-3</v>
          </cell>
          <cell r="O803">
            <v>1.4491660465507756E-2</v>
          </cell>
        </row>
        <row r="804">
          <cell r="A804" t="str">
            <v>D-RSH2R</v>
          </cell>
          <cell r="B804" t="str">
            <v>VAR_ncap</v>
          </cell>
          <cell r="C804" t="str">
            <v>-</v>
          </cell>
          <cell r="G804">
            <v>1.57051485107577E-4</v>
          </cell>
          <cell r="H804">
            <v>1.711284674968E-4</v>
          </cell>
          <cell r="I804">
            <v>2.45487368007499E-4</v>
          </cell>
          <cell r="J804">
            <v>3.2684068422131498E-4</v>
          </cell>
          <cell r="K804">
            <v>1.31104037528688E-4</v>
          </cell>
          <cell r="L804">
            <v>1.4935972040103901E-4</v>
          </cell>
          <cell r="M804">
            <v>3.4789508271740598E-4</v>
          </cell>
          <cell r="N804">
            <v>4.2615993548732401E-4</v>
          </cell>
          <cell r="O804">
            <v>8.1369338301416801E-4</v>
          </cell>
        </row>
        <row r="805">
          <cell r="A805" t="str">
            <v>D-RSH2R</v>
          </cell>
          <cell r="B805" t="str">
            <v>VAR_cap</v>
          </cell>
          <cell r="C805" t="str">
            <v>-</v>
          </cell>
          <cell r="G805">
            <v>1.57051485107577E-4</v>
          </cell>
          <cell r="H805">
            <v>2.9035914755203501E-4</v>
          </cell>
          <cell r="I805">
            <v>2.8142382216353402E-4</v>
          </cell>
          <cell r="J805">
            <v>3.2684068422131498E-4</v>
          </cell>
          <cell r="K805">
            <v>4.5794472175000298E-4</v>
          </cell>
          <cell r="L805">
            <v>2.3937813093319901E-4</v>
          </cell>
          <cell r="M805">
            <v>4.6128631250474099E-4</v>
          </cell>
          <cell r="N805">
            <v>4.8777978163129997E-4</v>
          </cell>
          <cell r="O805">
            <v>1.2398533185014899E-3</v>
          </cell>
        </row>
        <row r="806">
          <cell r="A806" t="str">
            <v>SCOM-SHLTHCHPBIO</v>
          </cell>
          <cell r="B806" t="str">
            <v>VAR_fout</v>
          </cell>
          <cell r="C806" t="str">
            <v>SCOM-SHLTHC-BIO</v>
          </cell>
          <cell r="D806">
            <v>1.4100758679232692</v>
          </cell>
          <cell r="E806">
            <v>1.5273763517560097</v>
          </cell>
          <cell r="F806">
            <v>1.3792066143244031</v>
          </cell>
          <cell r="G806">
            <v>1.1449720613857617</v>
          </cell>
          <cell r="H806">
            <v>0.92983071865986622</v>
          </cell>
          <cell r="I806">
            <v>0.74313515651124151</v>
          </cell>
          <cell r="J806">
            <v>0.6833444194297712</v>
          </cell>
          <cell r="K806">
            <v>0.62555907541386757</v>
          </cell>
          <cell r="L806">
            <v>0.57235356371946122</v>
          </cell>
          <cell r="M806">
            <v>0.51116672584409184</v>
          </cell>
          <cell r="N806">
            <v>0.45172214106921194</v>
          </cell>
          <cell r="O806">
            <v>0.39238864825087866</v>
          </cell>
        </row>
        <row r="807">
          <cell r="A807" t="str">
            <v>SCOM-SHLTHCHPBIO</v>
          </cell>
          <cell r="B807" t="str">
            <v>VAR_fin</v>
          </cell>
          <cell r="C807" t="str">
            <v>SCOM_LTH_CHPBIO_ON</v>
          </cell>
          <cell r="D807">
            <v>1.4243190585083541</v>
          </cell>
          <cell r="E807">
            <v>1.5428043957131421</v>
          </cell>
          <cell r="F807">
            <v>1.3931379942670732</v>
          </cell>
          <cell r="G807">
            <v>1.156537435743195</v>
          </cell>
          <cell r="H807">
            <v>0.93922294814127949</v>
          </cell>
          <cell r="I807">
            <v>0.7506415722335773</v>
          </cell>
          <cell r="J807">
            <v>0.69024688831289971</v>
          </cell>
          <cell r="K807">
            <v>0.63187785395340135</v>
          </cell>
          <cell r="L807">
            <v>0.57813491284794083</v>
          </cell>
          <cell r="M807">
            <v>0.51633002610514322</v>
          </cell>
          <cell r="N807">
            <v>0.45628499097900199</v>
          </cell>
          <cell r="O807">
            <v>0.39635216995038264</v>
          </cell>
        </row>
        <row r="808">
          <cell r="A808" t="str">
            <v>SCOM-SHLTHCHPBIO</v>
          </cell>
          <cell r="B808" t="str">
            <v>VAR_fin</v>
          </cell>
          <cell r="C808" t="str">
            <v>SCOMLTHCHPC</v>
          </cell>
          <cell r="D808">
            <v>1.4100758679232692</v>
          </cell>
          <cell r="E808">
            <v>1.5273763517560097</v>
          </cell>
          <cell r="F808">
            <v>1.3792066143244031</v>
          </cell>
          <cell r="G808">
            <v>1.1449720613857617</v>
          </cell>
          <cell r="H808">
            <v>0.92983071865986622</v>
          </cell>
          <cell r="I808">
            <v>0.74313515651124151</v>
          </cell>
          <cell r="J808">
            <v>0.6833444194297712</v>
          </cell>
          <cell r="K808">
            <v>0.62555907541386757</v>
          </cell>
          <cell r="L808">
            <v>0.57235356371946122</v>
          </cell>
          <cell r="M808">
            <v>0.51116672584409184</v>
          </cell>
          <cell r="N808">
            <v>0.45172214106921194</v>
          </cell>
          <cell r="O808">
            <v>0.39238864825087866</v>
          </cell>
        </row>
        <row r="809">
          <cell r="A809" t="str">
            <v>SCOM-SHLTHCHPBIO</v>
          </cell>
          <cell r="B809" t="str">
            <v>VAR_ncap</v>
          </cell>
          <cell r="C809" t="str">
            <v>-</v>
          </cell>
          <cell r="D809">
            <v>4.3752460000601401E-7</v>
          </cell>
          <cell r="E809">
            <v>6.41772773736176E-2</v>
          </cell>
          <cell r="F809">
            <v>5.6248467740034003E-2</v>
          </cell>
          <cell r="G809">
            <v>4.3151283663362898E-2</v>
          </cell>
          <cell r="H809">
            <v>4.8108162724803401E-2</v>
          </cell>
          <cell r="I809">
            <v>5.1646222781098899E-2</v>
          </cell>
          <cell r="J809">
            <v>4.0853039606363099E-2</v>
          </cell>
          <cell r="K809">
            <v>4.3320098546432199E-2</v>
          </cell>
          <cell r="L809">
            <v>3.4861139966037999E-2</v>
          </cell>
          <cell r="M809">
            <v>3.2493835343881901E-2</v>
          </cell>
          <cell r="N809">
            <v>2.9765996829936001E-2</v>
          </cell>
          <cell r="O809">
            <v>2.54116032676985E-2</v>
          </cell>
        </row>
        <row r="810">
          <cell r="A810" t="str">
            <v>SCOM-SHLTHCHPBIO</v>
          </cell>
          <cell r="B810" t="str">
            <v>VAR_cap</v>
          </cell>
          <cell r="C810" t="str">
            <v>-</v>
          </cell>
          <cell r="D810">
            <v>0.109140125103639</v>
          </cell>
          <cell r="E810">
            <v>0.12095579007255618</v>
          </cell>
          <cell r="F810">
            <v>0.11364673895177499</v>
          </cell>
          <cell r="G810">
            <v>0.10145747283070397</v>
          </cell>
          <cell r="H810">
            <v>8.9274520890193401E-2</v>
          </cell>
          <cell r="I810">
            <v>7.7075647629037305E-2</v>
          </cell>
          <cell r="J810">
            <v>6.9999631241286706E-2</v>
          </cell>
          <cell r="K810">
            <v>6.7319774465076393E-2</v>
          </cell>
          <cell r="L810">
            <v>5.7494715606342395E-2</v>
          </cell>
          <cell r="M810">
            <v>5.3439416781180103E-2</v>
          </cell>
          <cell r="N810">
            <v>4.8231252326335704E-2</v>
          </cell>
          <cell r="O810">
            <v>4.3279983275835696E-2</v>
          </cell>
        </row>
        <row r="811">
          <cell r="A811" t="str">
            <v>D-RSH2</v>
          </cell>
          <cell r="B811" t="str">
            <v>VAR_fout</v>
          </cell>
          <cell r="C811" t="str">
            <v>RSH2</v>
          </cell>
          <cell r="G811">
            <v>1.0395876199704062E-3</v>
          </cell>
          <cell r="H811">
            <v>2.0479167664344119E-3</v>
          </cell>
          <cell r="I811">
            <v>2.5336153748031272E-3</v>
          </cell>
          <cell r="J811">
            <v>2.5214405558131596E-3</v>
          </cell>
          <cell r="K811">
            <v>5.5847526304877698E-3</v>
          </cell>
          <cell r="L811">
            <v>6.2430358480625959E-3</v>
          </cell>
          <cell r="M811">
            <v>9.4336054227370826E-3</v>
          </cell>
          <cell r="N811">
            <v>9.9105474805026832E-3</v>
          </cell>
          <cell r="O811">
            <v>2.0370481076355983E-2</v>
          </cell>
        </row>
        <row r="812">
          <cell r="A812" t="str">
            <v>D-RSH2</v>
          </cell>
          <cell r="B812" t="str">
            <v>VAR_fin</v>
          </cell>
          <cell r="C812" t="str">
            <v>H2</v>
          </cell>
          <cell r="G812">
            <v>1.047507601838417E-3</v>
          </cell>
          <cell r="H812">
            <v>2.063518590990401E-3</v>
          </cell>
          <cell r="I812">
            <v>2.5529174398176433E-3</v>
          </cell>
          <cell r="J812">
            <v>2.5406498683325563E-3</v>
          </cell>
          <cell r="K812">
            <v>5.6272994430133358E-3</v>
          </cell>
          <cell r="L812">
            <v>6.2905977175656286E-3</v>
          </cell>
          <cell r="M812">
            <v>9.5054742892595398E-3</v>
          </cell>
          <cell r="N812">
            <v>9.9860498766834536E-3</v>
          </cell>
          <cell r="O812">
            <v>2.0525671305316198E-2</v>
          </cell>
        </row>
        <row r="813">
          <cell r="A813" t="str">
            <v>D-RSH2</v>
          </cell>
          <cell r="B813" t="str">
            <v>VAR_ncap</v>
          </cell>
          <cell r="C813" t="str">
            <v>-</v>
          </cell>
          <cell r="G813">
            <v>1.9715057298233399E-4</v>
          </cell>
          <cell r="H813">
            <v>1.7299323302629599E-4</v>
          </cell>
          <cell r="I813">
            <v>2.2463990071992301E-5</v>
          </cell>
          <cell r="J813">
            <v>1.6705267480868699E-5</v>
          </cell>
          <cell r="K813">
            <v>3.2559887492625798E-4</v>
          </cell>
          <cell r="L813">
            <v>6.1582157469083098E-6</v>
          </cell>
          <cell r="M813">
            <v>3.5760623180226402E-4</v>
          </cell>
          <cell r="N813">
            <v>1.0280566845475301E-4</v>
          </cell>
          <cell r="O813">
            <v>1.29992342084476E-3</v>
          </cell>
        </row>
        <row r="814">
          <cell r="A814" t="str">
            <v>D-RSH2</v>
          </cell>
          <cell r="B814" t="str">
            <v>VAR_cap</v>
          </cell>
          <cell r="C814" t="str">
            <v>-</v>
          </cell>
          <cell r="G814">
            <v>1.9715057298233399E-4</v>
          </cell>
          <cell r="H814">
            <v>3.7014380600863101E-4</v>
          </cell>
          <cell r="I814">
            <v>3.9260779608062298E-4</v>
          </cell>
          <cell r="J814">
            <v>4.0931306356149202E-4</v>
          </cell>
          <cell r="K814">
            <v>7.3491193848774995E-4</v>
          </cell>
          <cell r="L814">
            <v>7.4107015423465795E-4</v>
          </cell>
          <cell r="M814">
            <v>1.0986763860369199E-3</v>
          </cell>
          <cell r="N814">
            <v>1.13898262379707E-3</v>
          </cell>
          <cell r="O814">
            <v>2.3042549023540998E-3</v>
          </cell>
        </row>
        <row r="815">
          <cell r="A815" t="str">
            <v>RHES-SHNGABR</v>
          </cell>
          <cell r="B815" t="str">
            <v>VAR_fout</v>
          </cell>
          <cell r="C815" t="str">
            <v>CO2_R</v>
          </cell>
          <cell r="D815">
            <v>1043.1360518532399</v>
          </cell>
          <cell r="E815">
            <v>1211.7980179881399</v>
          </cell>
          <cell r="F815">
            <v>1084.9098394832699</v>
          </cell>
          <cell r="G815">
            <v>1179.8896166980901</v>
          </cell>
          <cell r="H815">
            <v>1210.7683455746001</v>
          </cell>
          <cell r="I815">
            <v>1131.18653372214</v>
          </cell>
          <cell r="J815">
            <v>1099.8918222264399</v>
          </cell>
          <cell r="K815">
            <v>1068.22249424034</v>
          </cell>
          <cell r="L815">
            <v>996.54437041588301</v>
          </cell>
          <cell r="M815">
            <v>923.06336686863199</v>
          </cell>
          <cell r="N815">
            <v>904.14335943900005</v>
          </cell>
          <cell r="O815">
            <v>751.05398112086402</v>
          </cell>
        </row>
        <row r="816">
          <cell r="A816" t="str">
            <v>RHES-SHNGABR</v>
          </cell>
          <cell r="B816" t="str">
            <v>VAR_fout</v>
          </cell>
          <cell r="C816" t="str">
            <v>RHES-SHNGA</v>
          </cell>
          <cell r="D816">
            <v>17.570554064903828</v>
          </cell>
          <cell r="E816">
            <v>20.411491437743503</v>
          </cell>
          <cell r="F816">
            <v>18.274190558672164</v>
          </cell>
          <cell r="G816">
            <v>19.87402723161679</v>
          </cell>
          <cell r="H816">
            <v>20.394147664820402</v>
          </cell>
          <cell r="I816">
            <v>19.05367388361763</v>
          </cell>
          <cell r="J816">
            <v>18.526546650977341</v>
          </cell>
          <cell r="K816">
            <v>17.993109388799994</v>
          </cell>
          <cell r="L816">
            <v>16.785765104522838</v>
          </cell>
          <cell r="M816">
            <v>15.548053165340409</v>
          </cell>
          <cell r="N816">
            <v>15.229365096933492</v>
          </cell>
          <cell r="O816">
            <v>12.650731951503923</v>
          </cell>
        </row>
        <row r="817">
          <cell r="A817" t="str">
            <v>RHES-SHNGABR</v>
          </cell>
          <cell r="B817" t="str">
            <v>VAR_fin</v>
          </cell>
          <cell r="C817" t="str">
            <v>RNGA</v>
          </cell>
          <cell r="D817">
            <v>18.495320068319806</v>
          </cell>
          <cell r="E817">
            <v>21.485780460782625</v>
          </cell>
          <cell r="F817">
            <v>19.235990061760173</v>
          </cell>
          <cell r="G817">
            <v>20.920028664859768</v>
          </cell>
          <cell r="H817">
            <v>21.467523857705679</v>
          </cell>
          <cell r="I817">
            <v>20.056498824860672</v>
          </cell>
          <cell r="J817">
            <v>19.501628053660376</v>
          </cell>
          <cell r="K817">
            <v>18.940115146105239</v>
          </cell>
          <cell r="L817">
            <v>17.66922642581352</v>
          </cell>
          <cell r="M817">
            <v>16.366371752989924</v>
          </cell>
          <cell r="N817">
            <v>16.030910628351045</v>
          </cell>
          <cell r="O817">
            <v>13.3165599489515</v>
          </cell>
        </row>
        <row r="818">
          <cell r="A818" t="str">
            <v>RHES-SHNGABR</v>
          </cell>
          <cell r="B818" t="str">
            <v>VAR_ncap</v>
          </cell>
          <cell r="C818" t="str">
            <v>-</v>
          </cell>
          <cell r="E818">
            <v>0.227129294521104</v>
          </cell>
          <cell r="F818">
            <v>6.0905397682037305E-7</v>
          </cell>
          <cell r="G818">
            <v>3.5522574997774199E-6</v>
          </cell>
          <cell r="H818">
            <v>1.1767506463453501</v>
          </cell>
          <cell r="I818">
            <v>0.36980055442715198</v>
          </cell>
          <cell r="J818">
            <v>8.2954700693904299E-6</v>
          </cell>
          <cell r="K818">
            <v>1.0960588893554799</v>
          </cell>
          <cell r="L818">
            <v>0.215020411711352</v>
          </cell>
          <cell r="M818">
            <v>1.3680962782342901E-5</v>
          </cell>
          <cell r="N818">
            <v>0.89166205213423</v>
          </cell>
          <cell r="O818">
            <v>0.13181208877532299</v>
          </cell>
        </row>
        <row r="819">
          <cell r="A819" t="str">
            <v>RHES-SHNGABR</v>
          </cell>
          <cell r="B819" t="str">
            <v>VAR_cap</v>
          </cell>
          <cell r="C819" t="str">
            <v>-</v>
          </cell>
          <cell r="D819">
            <v>1.4219190615860799</v>
          </cell>
          <cell r="E819">
            <v>1.6490481421744929</v>
          </cell>
          <cell r="F819">
            <v>1.6490439834442712</v>
          </cell>
          <cell r="G819">
            <v>1.6490441497362018</v>
          </cell>
          <cell r="H819">
            <v>1.6618703323733537</v>
          </cell>
          <cell r="I819">
            <v>1.5465523559844159</v>
          </cell>
          <cell r="J819">
            <v>1.5373647389099192</v>
          </cell>
          <cell r="K819">
            <v>1.465862923254434</v>
          </cell>
          <cell r="L819">
            <v>1.3679032785213001</v>
          </cell>
          <cell r="M819">
            <v>1.3110776976572271</v>
          </cell>
          <cell r="N819">
            <v>1.232660540743324</v>
          </cell>
          <cell r="O819">
            <v>1.0234789124442278</v>
          </cell>
        </row>
        <row r="820">
          <cell r="A820" t="str">
            <v>SCOM-SHLTHCHPHFC</v>
          </cell>
          <cell r="B820" t="str">
            <v>VAR_fout</v>
          </cell>
          <cell r="C820" t="str">
            <v>SCOM-SHLTHC-HFC</v>
          </cell>
          <cell r="G820">
            <v>2.2410472828962554E-3</v>
          </cell>
          <cell r="H820">
            <v>4.8883141711957706E-3</v>
          </cell>
          <cell r="I820">
            <v>5.0649476774803758E-3</v>
          </cell>
          <cell r="J820">
            <v>5.4254583766206524E-3</v>
          </cell>
          <cell r="K820">
            <v>1.5451532307047546E-2</v>
          </cell>
          <cell r="L820">
            <v>1.4260925747431688E-2</v>
          </cell>
          <cell r="M820">
            <v>3.7957615623010595E-2</v>
          </cell>
          <cell r="N820">
            <v>2.8182151776565932E-2</v>
          </cell>
          <cell r="O820">
            <v>4.7350513972143148E-2</v>
          </cell>
        </row>
        <row r="821">
          <cell r="A821" t="str">
            <v>SCOM-SHLTHCHPHFC</v>
          </cell>
          <cell r="B821" t="str">
            <v>VAR_fin</v>
          </cell>
          <cell r="C821" t="str">
            <v>SCOM_LTH_CHPHFC_ON</v>
          </cell>
          <cell r="G821">
            <v>2.26368412413763E-3</v>
          </cell>
          <cell r="H821">
            <v>4.9376910820159315E-3</v>
          </cell>
          <cell r="I821">
            <v>5.1161087651316866E-3</v>
          </cell>
          <cell r="J821">
            <v>5.4802609864855025E-3</v>
          </cell>
          <cell r="K821">
            <v>1.5607608390957109E-2</v>
          </cell>
          <cell r="L821">
            <v>1.4404975502456263E-2</v>
          </cell>
          <cell r="M821">
            <v>3.8341025881828868E-2</v>
          </cell>
          <cell r="N821">
            <v>2.8466819976329227E-2</v>
          </cell>
          <cell r="O821">
            <v>4.7828801992063782E-2</v>
          </cell>
        </row>
        <row r="822">
          <cell r="A822" t="str">
            <v>SCOM-SHLTHCHPHFC</v>
          </cell>
          <cell r="B822" t="str">
            <v>VAR_fin</v>
          </cell>
          <cell r="C822" t="str">
            <v>SCOMLTHCHPC</v>
          </cell>
          <cell r="G822">
            <v>2.2410472828962554E-3</v>
          </cell>
          <cell r="H822">
            <v>4.8883141711957706E-3</v>
          </cell>
          <cell r="I822">
            <v>5.0649476774803758E-3</v>
          </cell>
          <cell r="J822">
            <v>5.4254583766206524E-3</v>
          </cell>
          <cell r="K822">
            <v>1.5451532307047546E-2</v>
          </cell>
          <cell r="L822">
            <v>1.4260925747431688E-2</v>
          </cell>
          <cell r="M822">
            <v>3.7957615623010595E-2</v>
          </cell>
          <cell r="N822">
            <v>2.8182151776565932E-2</v>
          </cell>
          <cell r="O822">
            <v>4.7350513972143148E-2</v>
          </cell>
        </row>
        <row r="823">
          <cell r="A823" t="str">
            <v>SCOM-SHLTHCHPHFC</v>
          </cell>
          <cell r="B823" t="str">
            <v>VAR_ncap</v>
          </cell>
          <cell r="C823" t="str">
            <v>-</v>
          </cell>
          <cell r="G823">
            <v>2.10277739849752E-4</v>
          </cell>
          <cell r="H823">
            <v>3.7858520712699602E-4</v>
          </cell>
          <cell r="I823">
            <v>3.6160796372818797E-4</v>
          </cell>
          <cell r="J823">
            <v>3.2085155748592898E-4</v>
          </cell>
          <cell r="K823">
            <v>1.0807426490219601E-3</v>
          </cell>
          <cell r="L823">
            <v>8.1398525937723804E-4</v>
          </cell>
          <cell r="M823">
            <v>2.4185520745068001E-3</v>
          </cell>
          <cell r="N823">
            <v>1.4347289907394301E-3</v>
          </cell>
          <cell r="O823">
            <v>2.9675034659485599E-3</v>
          </cell>
        </row>
        <row r="824">
          <cell r="A824" t="str">
            <v>SCOM-SHLTHCHPHFC</v>
          </cell>
          <cell r="B824" t="str">
            <v>VAR_cap</v>
          </cell>
          <cell r="C824" t="str">
            <v>-</v>
          </cell>
          <cell r="G824">
            <v>2.10277739849752E-4</v>
          </cell>
          <cell r="H824">
            <v>4.6575810259793995E-4</v>
          </cell>
          <cell r="I824">
            <v>4.7373126494991197E-4</v>
          </cell>
          <cell r="J824">
            <v>4.8239295132589002E-4</v>
          </cell>
          <cell r="K824">
            <v>1.3036786043433639E-3</v>
          </cell>
          <cell r="L824">
            <v>1.2250562783790702E-3</v>
          </cell>
          <cell r="M824">
            <v>3.0215434698091302E-3</v>
          </cell>
          <cell r="N824">
            <v>2.25922676587233E-3</v>
          </cell>
          <cell r="O824">
            <v>3.9085069996537009E-3</v>
          </cell>
        </row>
        <row r="825">
          <cell r="A825" t="str">
            <v>RHSA-WHNGABR</v>
          </cell>
          <cell r="B825" t="str">
            <v>VAR_fout</v>
          </cell>
          <cell r="C825" t="str">
            <v>RHSA-WHNGA</v>
          </cell>
          <cell r="D825">
            <v>6.3804636737566556</v>
          </cell>
          <cell r="E825">
            <v>5.1562869930569821</v>
          </cell>
          <cell r="F825">
            <v>9.1016928523076093</v>
          </cell>
          <cell r="G825">
            <v>9.1946079339449174</v>
          </cell>
          <cell r="H825">
            <v>9.7901938773064714</v>
          </cell>
          <cell r="I825">
            <v>9.591987255209979</v>
          </cell>
          <cell r="J825">
            <v>9.3054829426571217</v>
          </cell>
          <cell r="K825">
            <v>9.0210565803054799</v>
          </cell>
          <cell r="L825">
            <v>8.508125920372942</v>
          </cell>
          <cell r="M825">
            <v>7.9284143514948662</v>
          </cell>
          <cell r="N825">
            <v>7.7670921027176201</v>
          </cell>
          <cell r="O825">
            <v>6.3154392558547219</v>
          </cell>
        </row>
        <row r="826">
          <cell r="A826" t="str">
            <v>RHSA-WHNGABR</v>
          </cell>
          <cell r="B826" t="str">
            <v>VAR_fout</v>
          </cell>
          <cell r="C826" t="str">
            <v>CO2_R</v>
          </cell>
          <cell r="D826">
            <v>479.81086826649999</v>
          </cell>
          <cell r="E826">
            <v>385.695737942194</v>
          </cell>
          <cell r="F826">
            <v>675.44141693440702</v>
          </cell>
          <cell r="G826">
            <v>673.475178538303</v>
          </cell>
          <cell r="H826">
            <v>707.90632651293004</v>
          </cell>
          <cell r="I826">
            <v>684.79503948587706</v>
          </cell>
          <cell r="J826">
            <v>660.16256347907199</v>
          </cell>
          <cell r="K826">
            <v>635.98448891153703</v>
          </cell>
          <cell r="L826">
            <v>599.82287738629202</v>
          </cell>
          <cell r="M826">
            <v>558.95321178038796</v>
          </cell>
          <cell r="N826">
            <v>547.579993241593</v>
          </cell>
          <cell r="O826">
            <v>445.23846753775803</v>
          </cell>
        </row>
        <row r="827">
          <cell r="A827" t="str">
            <v>RHSA-WHNGABR</v>
          </cell>
          <cell r="B827" t="str">
            <v>VAR_fin</v>
          </cell>
          <cell r="C827" t="str">
            <v>RNGA</v>
          </cell>
          <cell r="D827">
            <v>8.5072848983422062</v>
          </cell>
          <cell r="E827">
            <v>6.8385769138686738</v>
          </cell>
          <cell r="F827">
            <v>11.975911647773161</v>
          </cell>
          <cell r="G827">
            <v>11.941049264863533</v>
          </cell>
          <cell r="H827">
            <v>12.551530611931387</v>
          </cell>
          <cell r="I827">
            <v>12.141756019253128</v>
          </cell>
          <cell r="J827">
            <v>11.70500999076368</v>
          </cell>
          <cell r="K827">
            <v>11.276320725381854</v>
          </cell>
          <cell r="L827">
            <v>10.635157400466181</v>
          </cell>
          <cell r="M827">
            <v>9.9105179393685709</v>
          </cell>
          <cell r="N827">
            <v>9.7088651283970311</v>
          </cell>
          <cell r="O827">
            <v>7.8942990698184028</v>
          </cell>
        </row>
        <row r="828">
          <cell r="A828" t="str">
            <v>RHSA-WHNGABR</v>
          </cell>
          <cell r="B828" t="str">
            <v>VAR_ncap</v>
          </cell>
          <cell r="C828" t="str">
            <v>-</v>
          </cell>
          <cell r="E828">
            <v>3.53286872332835E-6</v>
          </cell>
          <cell r="F828">
            <v>0.18611697163357999</v>
          </cell>
          <cell r="G828">
            <v>6.3116728908316497E-3</v>
          </cell>
          <cell r="H828">
            <v>0.38531812332056098</v>
          </cell>
          <cell r="I828">
            <v>0.24735018076971299</v>
          </cell>
          <cell r="J828">
            <v>4.9877499090273999E-3</v>
          </cell>
          <cell r="K828">
            <v>0.36464316550847398</v>
          </cell>
          <cell r="L828">
            <v>0.17740117185705701</v>
          </cell>
          <cell r="M828">
            <v>1.17849392814617E-4</v>
          </cell>
          <cell r="N828">
            <v>0.34515801436879701</v>
          </cell>
          <cell r="O828">
            <v>8.6738848223622197E-2</v>
          </cell>
        </row>
        <row r="829">
          <cell r="A829" t="str">
            <v>RHSA-WHNGABR</v>
          </cell>
          <cell r="B829" t="str">
            <v>VAR_cap</v>
          </cell>
          <cell r="C829" t="str">
            <v>-</v>
          </cell>
          <cell r="D829">
            <v>0.43610075802020798</v>
          </cell>
          <cell r="E829">
            <v>0.43610326265120025</v>
          </cell>
          <cell r="F829">
            <v>0.62221742462999818</v>
          </cell>
          <cell r="G829">
            <v>0.62852658545452844</v>
          </cell>
          <cell r="H829">
            <v>0.69083738105045855</v>
          </cell>
          <cell r="I829">
            <v>0.67685887815601065</v>
          </cell>
          <cell r="J829">
            <v>0.63765283360570324</v>
          </cell>
          <cell r="K829">
            <v>0.61697640772960249</v>
          </cell>
          <cell r="L829">
            <v>0.58437306994060501</v>
          </cell>
          <cell r="M829">
            <v>0.54215629004512211</v>
          </cell>
          <cell r="N829">
            <v>0.53101728235549084</v>
          </cell>
          <cell r="O829">
            <v>0.43200937663469346</v>
          </cell>
        </row>
        <row r="830">
          <cell r="A830" t="str">
            <v>ITOT-SWHWSTBR</v>
          </cell>
          <cell r="B830" t="str">
            <v>VAR_fout</v>
          </cell>
          <cell r="C830" t="str">
            <v>ITOT-SWH</v>
          </cell>
          <cell r="D830">
            <v>4.1173678909593052</v>
          </cell>
          <cell r="E830">
            <v>4.2663604581358499</v>
          </cell>
          <cell r="F830">
            <v>2.961208561274256</v>
          </cell>
          <cell r="G830">
            <v>2.9280985779816602</v>
          </cell>
          <cell r="H830">
            <v>2.8950129332694461</v>
          </cell>
          <cell r="I830">
            <v>2.8804314081178761</v>
          </cell>
          <cell r="J830">
            <v>2.9092392707200641</v>
          </cell>
          <cell r="K830">
            <v>2.9375696765352775</v>
          </cell>
          <cell r="L830">
            <v>2.9376006022390011</v>
          </cell>
          <cell r="M830">
            <v>2.9376194680160159</v>
          </cell>
          <cell r="N830">
            <v>2.9375739581302418</v>
          </cell>
          <cell r="O830">
            <v>2.9376375578849672</v>
          </cell>
        </row>
        <row r="831">
          <cell r="A831" t="str">
            <v>ITOT-SWHWSTBR</v>
          </cell>
          <cell r="B831" t="str">
            <v>VAR_fout</v>
          </cell>
          <cell r="C831" t="str">
            <v>CO2_I</v>
          </cell>
          <cell r="D831">
            <v>723.65859901708995</v>
          </cell>
          <cell r="E831">
            <v>749.84517142993798</v>
          </cell>
          <cell r="F831">
            <v>520.454838042142</v>
          </cell>
          <cell r="G831">
            <v>514.63550764526099</v>
          </cell>
          <cell r="H831">
            <v>508.82045493826598</v>
          </cell>
          <cell r="I831">
            <v>506.25764142677798</v>
          </cell>
          <cell r="J831">
            <v>503.68918716944302</v>
          </cell>
          <cell r="K831">
            <v>501.11482717366403</v>
          </cell>
          <cell r="L831">
            <v>501.12010273488801</v>
          </cell>
          <cell r="M831">
            <v>501.12332101449601</v>
          </cell>
          <cell r="N831">
            <v>501.11555756339499</v>
          </cell>
          <cell r="O831">
            <v>501.12640693331798</v>
          </cell>
        </row>
        <row r="832">
          <cell r="A832" t="str">
            <v>ITOT-SWHWSTBR</v>
          </cell>
          <cell r="B832" t="str">
            <v>VAR_fin</v>
          </cell>
          <cell r="C832" t="str">
            <v>IWST</v>
          </cell>
          <cell r="D832">
            <v>7.798045248028985</v>
          </cell>
          <cell r="E832">
            <v>8.0802281404088099</v>
          </cell>
          <cell r="F832">
            <v>5.6083495478679124</v>
          </cell>
          <cell r="G832">
            <v>5.5456412461773859</v>
          </cell>
          <cell r="H832">
            <v>5.4829790402830421</v>
          </cell>
          <cell r="I832">
            <v>5.4553625153747722</v>
          </cell>
          <cell r="J832">
            <v>5.4276852065672818</v>
          </cell>
          <cell r="K832">
            <v>5.3999442583368973</v>
          </cell>
          <cell r="L832">
            <v>5.4000011070569878</v>
          </cell>
          <cell r="M832">
            <v>5.4000357867941471</v>
          </cell>
          <cell r="N832">
            <v>5.3999521289158876</v>
          </cell>
          <cell r="O832">
            <v>5.400069040229722</v>
          </cell>
        </row>
        <row r="833">
          <cell r="A833" t="str">
            <v>ITOT-SWHWSTBR</v>
          </cell>
          <cell r="B833" t="str">
            <v>VAR_ncap</v>
          </cell>
          <cell r="C833" t="str">
            <v>-</v>
          </cell>
          <cell r="E833">
            <v>3.0128418673180201E-5</v>
          </cell>
          <cell r="F833">
            <v>3.2299037921075897E-5</v>
          </cell>
          <cell r="G833">
            <v>6.1202981769008295E-5</v>
          </cell>
          <cell r="H833">
            <v>8.8356703560963895E-2</v>
          </cell>
          <cell r="I833">
            <v>8.9626700628310796E-2</v>
          </cell>
          <cell r="J833">
            <v>7.7773019727753597E-3</v>
          </cell>
          <cell r="K833">
            <v>9.9421171405054506E-2</v>
          </cell>
          <cell r="L833">
            <v>7.5209629575629197E-2</v>
          </cell>
          <cell r="M833">
            <v>2.35177334595068E-2</v>
          </cell>
          <cell r="N833">
            <v>9.3623749852889501E-2</v>
          </cell>
          <cell r="O833">
            <v>0.19427692678351599</v>
          </cell>
        </row>
        <row r="834">
          <cell r="A834" t="str">
            <v>ITOT-SWHWSTBR</v>
          </cell>
          <cell r="B834" t="str">
            <v>VAR_cap</v>
          </cell>
          <cell r="C834" t="str">
            <v>-</v>
          </cell>
          <cell r="D834">
            <v>0.35954682816669398</v>
          </cell>
          <cell r="E834">
            <v>0.33415690715270474</v>
          </cell>
          <cell r="F834">
            <v>0.302299105264556</v>
          </cell>
          <cell r="G834">
            <v>0.30218917126859385</v>
          </cell>
          <cell r="H834">
            <v>0.16675451907040251</v>
          </cell>
          <cell r="I834">
            <v>0.17795686885092399</v>
          </cell>
          <cell r="J834">
            <v>0.18551980516391781</v>
          </cell>
          <cell r="K834">
            <v>0.19669913523621779</v>
          </cell>
          <cell r="L834">
            <v>0.1949923464224016</v>
          </cell>
          <cell r="M834">
            <v>0.1971292758954335</v>
          </cell>
          <cell r="N834">
            <v>0.18577387124806252</v>
          </cell>
          <cell r="O834">
            <v>0.28900075132922898</v>
          </cell>
        </row>
        <row r="835">
          <cell r="A835" t="str">
            <v>SCOM-SHSTG-ELC</v>
          </cell>
          <cell r="B835" t="str">
            <v>VAR_fout</v>
          </cell>
          <cell r="C835" t="str">
            <v>SCOM-SHAELCB</v>
          </cell>
          <cell r="D835">
            <v>3.91547185231805E-5</v>
          </cell>
          <cell r="E835">
            <v>3.4051319825676064E-4</v>
          </cell>
          <cell r="F835">
            <v>8.5514547813505246E-2</v>
          </cell>
          <cell r="G835">
            <v>0.13162419389118929</v>
          </cell>
          <cell r="H835">
            <v>0.14100624197893211</v>
          </cell>
          <cell r="I835">
            <v>0.1380137383112113</v>
          </cell>
          <cell r="J835">
            <v>0.14729787878109943</v>
          </cell>
          <cell r="K835">
            <v>0.14107389146777291</v>
          </cell>
          <cell r="L835">
            <v>0.11134588399232336</v>
          </cell>
          <cell r="M835">
            <v>0.15002217717239227</v>
          </cell>
          <cell r="N835">
            <v>0.11023279368600533</v>
          </cell>
          <cell r="O835">
            <v>0.15762688601215202</v>
          </cell>
        </row>
        <row r="836">
          <cell r="A836" t="str">
            <v>SCOM-SHSTG-ELC</v>
          </cell>
          <cell r="B836" t="str">
            <v>VAR_fin</v>
          </cell>
          <cell r="C836" t="str">
            <v>SCOM-SHAELCB</v>
          </cell>
          <cell r="D836">
            <v>4.4963368615208591E-5</v>
          </cell>
          <cell r="E836">
            <v>4.3872916437499225E-4</v>
          </cell>
          <cell r="F836">
            <v>0.11035920719885667</v>
          </cell>
          <cell r="G836">
            <v>0.16454681893199871</v>
          </cell>
          <cell r="H836">
            <v>0.17092205060195828</v>
          </cell>
          <cell r="I836">
            <v>0.16238153117744752</v>
          </cell>
          <cell r="J836">
            <v>0.16834425037784717</v>
          </cell>
          <cell r="K836">
            <v>0.15675348191495164</v>
          </cell>
          <cell r="L836">
            <v>0.12372493587279924</v>
          </cell>
          <cell r="M836">
            <v>0.16669347378490609</v>
          </cell>
          <cell r="N836">
            <v>0.12248674817276449</v>
          </cell>
          <cell r="O836">
            <v>0.17514613603162257</v>
          </cell>
        </row>
        <row r="837">
          <cell r="A837" t="str">
            <v>SCOM-SHSTG-ELC</v>
          </cell>
          <cell r="B837" t="str">
            <v>VAR_ncap</v>
          </cell>
          <cell r="C837" t="str">
            <v>-</v>
          </cell>
          <cell r="D837">
            <v>1.2760074467782699E-2</v>
          </cell>
          <cell r="E837">
            <v>1.75521498780821E-4</v>
          </cell>
          <cell r="F837">
            <v>2.8687093176946302E-2</v>
          </cell>
          <cell r="G837">
            <v>1.9053366849556199E-4</v>
          </cell>
          <cell r="H837">
            <v>6.7412367462415003E-3</v>
          </cell>
          <cell r="I837">
            <v>1.93061215760502E-2</v>
          </cell>
          <cell r="J837">
            <v>3.70545127668888E-4</v>
          </cell>
          <cell r="K837">
            <v>1.4531310995853099E-3</v>
          </cell>
          <cell r="L837">
            <v>1.47535697954092E-2</v>
          </cell>
          <cell r="M837">
            <v>3.07712429938928E-3</v>
          </cell>
          <cell r="N837">
            <v>6.1625901734792196E-3</v>
          </cell>
          <cell r="O837">
            <v>1.0078978740959E-2</v>
          </cell>
        </row>
        <row r="838">
          <cell r="A838" t="str">
            <v>SCOM-SHSTG-ELC</v>
          </cell>
          <cell r="B838" t="str">
            <v>VAR_cap</v>
          </cell>
          <cell r="C838" t="str">
            <v>-</v>
          </cell>
          <cell r="D838">
            <v>1.2760074467782699E-2</v>
          </cell>
          <cell r="E838">
            <v>1.2321248401569453E-2</v>
          </cell>
          <cell r="F838">
            <v>4.0956711574257086E-2</v>
          </cell>
          <cell r="G838">
            <v>4.0958205540182618E-2</v>
          </cell>
          <cell r="H838">
            <v>3.817685533587143E-2</v>
          </cell>
          <cell r="I838">
            <v>3.2000460127450635E-2</v>
          </cell>
          <cell r="J838">
            <v>2.6016893721739952E-2</v>
          </cell>
          <cell r="K838">
            <v>1.9994261442411752E-2</v>
          </cell>
          <cell r="L838">
            <v>1.8725276503165224E-2</v>
          </cell>
          <cell r="M838">
            <v>1.8390783114184146E-2</v>
          </cell>
          <cell r="N838">
            <v>1.8550664318360121E-2</v>
          </cell>
          <cell r="O838">
            <v>1.8349078416872729E-2</v>
          </cell>
        </row>
        <row r="839">
          <cell r="A839" t="str">
            <v>SCOM-SHNGABR</v>
          </cell>
          <cell r="B839" t="str">
            <v>VAR_fout</v>
          </cell>
          <cell r="C839" t="str">
            <v>CO2_S</v>
          </cell>
          <cell r="D839">
            <v>1440.94632433168</v>
          </cell>
          <cell r="E839">
            <v>1508.6876801788301</v>
          </cell>
          <cell r="F839">
            <v>1439.79915203788</v>
          </cell>
          <cell r="G839">
            <v>1491.5071245664201</v>
          </cell>
          <cell r="H839">
            <v>1508.1431017463999</v>
          </cell>
          <cell r="I839">
            <v>1517.04362831033</v>
          </cell>
          <cell r="J839">
            <v>1417.8918913428899</v>
          </cell>
          <cell r="K839">
            <v>1323.9268748372999</v>
          </cell>
          <cell r="L839">
            <v>1293.2472759447901</v>
          </cell>
          <cell r="M839">
            <v>1248.98758120343</v>
          </cell>
          <cell r="N839">
            <v>1222.5069120042599</v>
          </cell>
          <cell r="O839">
            <v>1165.6282324994199</v>
          </cell>
        </row>
        <row r="840">
          <cell r="A840" t="str">
            <v>SCOM-SHNGABR</v>
          </cell>
          <cell r="B840" t="str">
            <v>VAR_fout</v>
          </cell>
          <cell r="C840" t="str">
            <v>SCOM-SHNGA</v>
          </cell>
          <cell r="D840">
            <v>24.189720625003748</v>
          </cell>
          <cell r="E840">
            <v>25.326920841994106</v>
          </cell>
          <cell r="F840">
            <v>24.170462602114799</v>
          </cell>
          <cell r="G840">
            <v>25.03850424143868</v>
          </cell>
          <cell r="H840">
            <v>25.317778794218704</v>
          </cell>
          <cell r="I840">
            <v>25.467195359819598</v>
          </cell>
          <cell r="J840">
            <v>23.802696983838377</v>
          </cell>
          <cell r="K840">
            <v>22.225270080828373</v>
          </cell>
          <cell r="L840">
            <v>21.710239844402931</v>
          </cell>
          <cell r="M840">
            <v>20.967235311435289</v>
          </cell>
          <cell r="N840">
            <v>20.522694124109531</v>
          </cell>
          <cell r="O840">
            <v>19.567849836360395</v>
          </cell>
        </row>
        <row r="841">
          <cell r="A841" t="str">
            <v>SCOM-SHNGABR</v>
          </cell>
          <cell r="B841" t="str">
            <v>VAR_fin</v>
          </cell>
          <cell r="C841" t="str">
            <v>SNGA</v>
          </cell>
          <cell r="D841">
            <v>25.548693693824141</v>
          </cell>
          <cell r="E841">
            <v>26.749781563454409</v>
          </cell>
          <cell r="F841">
            <v>25.528353759536941</v>
          </cell>
          <cell r="G841">
            <v>26.445161783092498</v>
          </cell>
          <cell r="H841">
            <v>26.74012591748939</v>
          </cell>
          <cell r="I841">
            <v>26.897936672168992</v>
          </cell>
          <cell r="J841">
            <v>25.139927151469738</v>
          </cell>
          <cell r="K841">
            <v>23.473880759526601</v>
          </cell>
          <cell r="L841">
            <v>22.929916240155887</v>
          </cell>
          <cell r="M841">
            <v>22.145169879493455</v>
          </cell>
          <cell r="N841">
            <v>21.675654468160641</v>
          </cell>
          <cell r="O841">
            <v>20.667167242897499</v>
          </cell>
        </row>
        <row r="842">
          <cell r="A842" t="str">
            <v>SCOM-SHNGABR</v>
          </cell>
          <cell r="B842" t="str">
            <v>VAR_ncap</v>
          </cell>
          <cell r="C842" t="str">
            <v>-</v>
          </cell>
          <cell r="D842">
            <v>5.6441663563999495E-7</v>
          </cell>
          <cell r="E842">
            <v>5.2306309045892501E-6</v>
          </cell>
          <cell r="F842">
            <v>8.3802879885107406E-6</v>
          </cell>
          <cell r="G842">
            <v>1.6292144704453399E-5</v>
          </cell>
          <cell r="H842">
            <v>1.3275960089933001</v>
          </cell>
          <cell r="I842">
            <v>0.71967711088756203</v>
          </cell>
          <cell r="J842">
            <v>2.8918264078765501E-5</v>
          </cell>
          <cell r="K842">
            <v>1.07175372095315</v>
          </cell>
          <cell r="L842">
            <v>0.62237483004752203</v>
          </cell>
          <cell r="M842">
            <v>8.6154037381649604E-3</v>
          </cell>
          <cell r="N842">
            <v>1.0647925539729</v>
          </cell>
          <cell r="O842">
            <v>0.52457205956780995</v>
          </cell>
        </row>
        <row r="843">
          <cell r="A843" t="str">
            <v>SCOM-SHNGABR</v>
          </cell>
          <cell r="B843" t="str">
            <v>VAR_cap</v>
          </cell>
          <cell r="C843" t="str">
            <v>-</v>
          </cell>
          <cell r="D843">
            <v>2.7746820622918555</v>
          </cell>
          <cell r="E843">
            <v>2.7743938105086716</v>
          </cell>
          <cell r="F843">
            <v>2.7743612751524731</v>
          </cell>
          <cell r="G843">
            <v>2.7743313037593884</v>
          </cell>
          <cell r="H843">
            <v>2.047083257773644</v>
          </cell>
          <cell r="I843">
            <v>2.0472772467931342</v>
          </cell>
          <cell r="J843">
            <v>2.0472394859433352</v>
          </cell>
          <cell r="K843">
            <v>1.79143465498416</v>
          </cell>
          <cell r="L843">
            <v>1.8047089271175187</v>
          </cell>
          <cell r="M843">
            <v>1.7027039767245113</v>
          </cell>
          <cell r="N843">
            <v>1.6882637523463742</v>
          </cell>
          <cell r="O843">
            <v>1.5979381526262821</v>
          </cell>
        </row>
        <row r="844">
          <cell r="A844" t="str">
            <v>RHEM-SHELCHP</v>
          </cell>
          <cell r="B844" t="str">
            <v>VAR_fout</v>
          </cell>
          <cell r="C844" t="str">
            <v>RHEM-SHAELCH</v>
          </cell>
          <cell r="D844">
            <v>9.9025414887644896</v>
          </cell>
          <cell r="E844">
            <v>11.655208418589522</v>
          </cell>
          <cell r="F844">
            <v>11.655236236280288</v>
          </cell>
          <cell r="G844">
            <v>11.65661225425592</v>
          </cell>
          <cell r="H844">
            <v>16.145633336777134</v>
          </cell>
          <cell r="I844">
            <v>16.148906310027485</v>
          </cell>
          <cell r="J844">
            <v>16.149046362251397</v>
          </cell>
          <cell r="K844">
            <v>16.149251560156131</v>
          </cell>
          <cell r="L844">
            <v>16.149571440756876</v>
          </cell>
          <cell r="M844">
            <v>16.149677346503363</v>
          </cell>
          <cell r="N844">
            <v>16.154242980604572</v>
          </cell>
          <cell r="O844">
            <v>16.154377241800425</v>
          </cell>
        </row>
        <row r="845">
          <cell r="A845" t="str">
            <v>RHEM-SHELCHP</v>
          </cell>
          <cell r="B845" t="str">
            <v>VAR_fin</v>
          </cell>
          <cell r="C845" t="str">
            <v>RHEMELCHPC</v>
          </cell>
          <cell r="D845">
            <v>9.9025414887644896</v>
          </cell>
          <cell r="E845">
            <v>11.655208418589522</v>
          </cell>
          <cell r="F845">
            <v>11.655236236280288</v>
          </cell>
          <cell r="G845">
            <v>11.65661225425592</v>
          </cell>
          <cell r="H845">
            <v>16.145633336777134</v>
          </cell>
          <cell r="I845">
            <v>16.148906310027485</v>
          </cell>
          <cell r="J845">
            <v>16.149046362251397</v>
          </cell>
          <cell r="K845">
            <v>16.149251560156131</v>
          </cell>
          <cell r="L845">
            <v>16.149571440756876</v>
          </cell>
          <cell r="M845">
            <v>16.149677346503363</v>
          </cell>
          <cell r="N845">
            <v>16.154242980604572</v>
          </cell>
          <cell r="O845">
            <v>16.154377241800425</v>
          </cell>
        </row>
        <row r="846">
          <cell r="A846" t="str">
            <v>RHEM-SHELCHP</v>
          </cell>
          <cell r="B846" t="str">
            <v>VAR_fin</v>
          </cell>
          <cell r="C846" t="str">
            <v>RHEM_ELC</v>
          </cell>
          <cell r="D846">
            <v>3.0945442152389044</v>
          </cell>
          <cell r="E846">
            <v>3.5825435712877587</v>
          </cell>
          <cell r="F846">
            <v>3.4965708708840864</v>
          </cell>
          <cell r="G846">
            <v>3.3624843041122823</v>
          </cell>
          <cell r="H846">
            <v>4.5057581404959439</v>
          </cell>
          <cell r="I846">
            <v>4.364569272980404</v>
          </cell>
          <cell r="J846">
            <v>4.2497490426977347</v>
          </cell>
          <cell r="K846">
            <v>4.1408337333733698</v>
          </cell>
          <cell r="L846">
            <v>4.1409157540402246</v>
          </cell>
          <cell r="M846">
            <v>4.1409429093598371</v>
          </cell>
          <cell r="N846">
            <v>4.1421135847704038</v>
          </cell>
          <cell r="O846">
            <v>4.1421480107180555</v>
          </cell>
        </row>
        <row r="847">
          <cell r="A847" t="str">
            <v>RHEM-SHELCHP</v>
          </cell>
          <cell r="B847" t="str">
            <v>VAR_ncap</v>
          </cell>
          <cell r="C847" t="str">
            <v>-</v>
          </cell>
          <cell r="D847">
            <v>1.8707025435290201E-6</v>
          </cell>
          <cell r="E847">
            <v>0.123761278319754</v>
          </cell>
          <cell r="F847">
            <v>1.45559390510878E-4</v>
          </cell>
          <cell r="G847">
            <v>1.08791504397367E-4</v>
          </cell>
          <cell r="H847">
            <v>0.89530747102481001</v>
          </cell>
          <cell r="I847">
            <v>0.245089754322943</v>
          </cell>
          <cell r="J847">
            <v>1.18391369109716E-4</v>
          </cell>
          <cell r="K847">
            <v>0.89539446765707098</v>
          </cell>
          <cell r="L847">
            <v>0.207656585827386</v>
          </cell>
          <cell r="M847">
            <v>3.7630708125554101E-2</v>
          </cell>
          <cell r="N847">
            <v>0.802867977223644</v>
          </cell>
          <cell r="O847">
            <v>0.30074274683220698</v>
          </cell>
        </row>
        <row r="848">
          <cell r="A848" t="str">
            <v>RHEM-SHELCHP</v>
          </cell>
          <cell r="B848" t="str">
            <v>VAR_cap</v>
          </cell>
          <cell r="C848" t="str">
            <v>-</v>
          </cell>
          <cell r="D848">
            <v>0.69925382109454259</v>
          </cell>
          <cell r="E848">
            <v>0.82301490146843292</v>
          </cell>
          <cell r="F848">
            <v>0.82315933216900627</v>
          </cell>
          <cell r="G848">
            <v>0.82326671568053744</v>
          </cell>
          <cell r="H848">
            <v>1.1403073522318032</v>
          </cell>
          <cell r="I848">
            <v>1.1405136854177034</v>
          </cell>
          <cell r="J848">
            <v>1.1405142398014787</v>
          </cell>
          <cell r="K848">
            <v>1.1406008043633835</v>
          </cell>
          <cell r="L848">
            <v>1.1408110916096572</v>
          </cell>
          <cell r="M848">
            <v>1.1406767468897026</v>
          </cell>
          <cell r="N848">
            <v>1.1409157799327299</v>
          </cell>
          <cell r="O848">
            <v>1.1412368925569185</v>
          </cell>
        </row>
        <row r="849">
          <cell r="A849" t="str">
            <v>RHNM-SHSTG-ELC</v>
          </cell>
          <cell r="B849" t="str">
            <v>VAR_fout</v>
          </cell>
          <cell r="C849" t="str">
            <v>RHNM-SHAELCB</v>
          </cell>
          <cell r="E849">
            <v>1.7182738670873328E-6</v>
          </cell>
          <cell r="F849">
            <v>4.0265988851555634E-2</v>
          </cell>
          <cell r="G849">
            <v>4.7772594040717827E-2</v>
          </cell>
          <cell r="H849">
            <v>2.2262425267105822E-2</v>
          </cell>
          <cell r="I849">
            <v>1.6950679320425208E-3</v>
          </cell>
          <cell r="J849">
            <v>5.1561454444431299E-3</v>
          </cell>
          <cell r="K849">
            <v>2.6301371804073044E-3</v>
          </cell>
          <cell r="L849">
            <v>1.4047391480059279E-3</v>
          </cell>
          <cell r="M849">
            <v>3.4312243756830733E-3</v>
          </cell>
          <cell r="N849">
            <v>1.2568404636853145E-3</v>
          </cell>
          <cell r="O849">
            <v>1.3533219740955635E-3</v>
          </cell>
        </row>
        <row r="850">
          <cell r="A850" t="str">
            <v>RHNM-SHSTG-ELC</v>
          </cell>
          <cell r="B850" t="str">
            <v>VAR_fin</v>
          </cell>
          <cell r="C850" t="str">
            <v>RHNM-SHAELCB</v>
          </cell>
          <cell r="E850">
            <v>1.311648553885313E-6</v>
          </cell>
          <cell r="F850">
            <v>4.026524615886256E-2</v>
          </cell>
          <cell r="G850">
            <v>4.7771804621933159E-2</v>
          </cell>
          <cell r="H850">
            <v>2.2263533101351176E-2</v>
          </cell>
          <cell r="I850">
            <v>1.6974576077885175E-3</v>
          </cell>
          <cell r="J850">
            <v>5.162129065534646E-3</v>
          </cell>
          <cell r="K850">
            <v>2.6346307190187081E-3</v>
          </cell>
          <cell r="L850">
            <v>1.4099438872257647E-3</v>
          </cell>
          <cell r="M850">
            <v>3.4361936313283118E-3</v>
          </cell>
          <cell r="N850">
            <v>1.2569094696332995E-3</v>
          </cell>
          <cell r="O850">
            <v>1.3585969472661608E-3</v>
          </cell>
        </row>
        <row r="851">
          <cell r="A851" t="str">
            <v>RHNM-SHSTG-ELC</v>
          </cell>
          <cell r="B851" t="str">
            <v>VAR_ncap</v>
          </cell>
          <cell r="C851" t="str">
            <v>-</v>
          </cell>
          <cell r="D851">
            <v>1.8054036250508601E-4</v>
          </cell>
          <cell r="E851">
            <v>1.9224124858595101E-4</v>
          </cell>
          <cell r="F851">
            <v>4.4890594002471298E-3</v>
          </cell>
          <cell r="G851">
            <v>1.13889562118913E-4</v>
          </cell>
          <cell r="H851">
            <v>1.7848642404768501E-4</v>
          </cell>
          <cell r="I851">
            <v>2.25847839638079E-4</v>
          </cell>
          <cell r="J851">
            <v>8.1147650487905598E-4</v>
          </cell>
          <cell r="K851">
            <v>3.2807331094359001E-4</v>
          </cell>
          <cell r="L851">
            <v>2.17565307394373E-4</v>
          </cell>
          <cell r="M851">
            <v>6.2542499749588805E-4</v>
          </cell>
          <cell r="N851">
            <v>2.1258045277726501E-4</v>
          </cell>
          <cell r="O851">
            <v>3.1575408773745501E-4</v>
          </cell>
        </row>
        <row r="852">
          <cell r="A852" t="str">
            <v>RHNM-SHSTG-ELC</v>
          </cell>
          <cell r="B852" t="str">
            <v>VAR_cap</v>
          </cell>
          <cell r="C852" t="str">
            <v>-</v>
          </cell>
          <cell r="D852">
            <v>1.8054036250508601E-4</v>
          </cell>
          <cell r="E852">
            <v>3.2645354267815999E-4</v>
          </cell>
          <cell r="F852">
            <v>4.78596082126489E-3</v>
          </cell>
          <cell r="G852">
            <v>4.7855073548450948E-3</v>
          </cell>
          <cell r="H852">
            <v>2.8508074351862203E-3</v>
          </cell>
          <cell r="I852">
            <v>3.9975714454935007E-4</v>
          </cell>
          <cell r="J852">
            <v>1.040972734526456E-3</v>
          </cell>
          <cell r="K852">
            <v>6.4154004532503497E-4</v>
          </cell>
          <cell r="L852">
            <v>3.4444045648706614E-4</v>
          </cell>
          <cell r="M852">
            <v>7.6409665624044103E-4</v>
          </cell>
          <cell r="N852">
            <v>3.7013083373791105E-4</v>
          </cell>
          <cell r="O852">
            <v>4.7048969139914913E-4</v>
          </cell>
        </row>
        <row r="853">
          <cell r="A853" t="str">
            <v>D-RWOD</v>
          </cell>
          <cell r="B853" t="str">
            <v>VAR_fout</v>
          </cell>
          <cell r="C853" t="str">
            <v>RWOD</v>
          </cell>
          <cell r="D853">
            <v>13.723007869325169</v>
          </cell>
          <cell r="E853">
            <v>14.00285774066241</v>
          </cell>
          <cell r="F853">
            <v>11.355136903718288</v>
          </cell>
          <cell r="G853">
            <v>9.641376442697581</v>
          </cell>
          <cell r="H853">
            <v>8.9874017866285989</v>
          </cell>
          <cell r="I853">
            <v>7.9018262643799995</v>
          </cell>
          <cell r="J853">
            <v>6.9895597624337293</v>
          </cell>
          <cell r="K853">
            <v>5.9077807457868499</v>
          </cell>
          <cell r="L853">
            <v>5.5258638449688275</v>
          </cell>
          <cell r="M853">
            <v>4.7559352312297154</v>
          </cell>
          <cell r="N853">
            <v>4.4478895195978412</v>
          </cell>
          <cell r="O853">
            <v>3.007182760776594</v>
          </cell>
        </row>
        <row r="854">
          <cell r="A854" t="str">
            <v>D-RWOD</v>
          </cell>
          <cell r="B854" t="str">
            <v>VAR_fin</v>
          </cell>
          <cell r="C854" t="str">
            <v>WOD</v>
          </cell>
          <cell r="D854">
            <v>13.723007869325169</v>
          </cell>
          <cell r="E854">
            <v>14.00285774066241</v>
          </cell>
          <cell r="F854">
            <v>11.355136903718288</v>
          </cell>
          <cell r="G854">
            <v>9.641376442697581</v>
          </cell>
          <cell r="H854">
            <v>8.9874017866285989</v>
          </cell>
          <cell r="I854">
            <v>7.9018262643799995</v>
          </cell>
          <cell r="J854">
            <v>6.9895597624337293</v>
          </cell>
          <cell r="K854">
            <v>5.9077807457868499</v>
          </cell>
          <cell r="L854">
            <v>5.5258638449688275</v>
          </cell>
          <cell r="M854">
            <v>4.7559352312297154</v>
          </cell>
          <cell r="N854">
            <v>4.4478895195978412</v>
          </cell>
          <cell r="O854">
            <v>3.007182760776594</v>
          </cell>
        </row>
        <row r="855">
          <cell r="A855" t="str">
            <v>RHNS-SHLTHCHPWOD</v>
          </cell>
          <cell r="B855" t="str">
            <v>VAR_fout</v>
          </cell>
          <cell r="C855" t="str">
            <v>RHNS-SHLTHC-WOD</v>
          </cell>
          <cell r="G855">
            <v>5.5120689446986537E-3</v>
          </cell>
          <cell r="H855">
            <v>1.1986675373510138E-2</v>
          </cell>
          <cell r="I855">
            <v>1.1383499869063854E-2</v>
          </cell>
          <cell r="J855">
            <v>1.2606354531109646E-2</v>
          </cell>
          <cell r="K855">
            <v>2.4254161842362048E-2</v>
          </cell>
          <cell r="L855">
            <v>2.5894844748480819E-2</v>
          </cell>
          <cell r="M855">
            <v>3.2465131011420054E-2</v>
          </cell>
          <cell r="N855">
            <v>1.9710499931338953E-2</v>
          </cell>
          <cell r="O855">
            <v>2.587426423005712E-2</v>
          </cell>
        </row>
        <row r="856">
          <cell r="A856" t="str">
            <v>RHNS-SHLTHCHPWOD</v>
          </cell>
          <cell r="B856" t="str">
            <v>VAR_fin</v>
          </cell>
          <cell r="C856" t="str">
            <v>RHNS_LTH_CHPWOD_ON</v>
          </cell>
          <cell r="G856">
            <v>5.5677464087865221E-3</v>
          </cell>
          <cell r="H856">
            <v>1.2107752902535499E-2</v>
          </cell>
          <cell r="I856">
            <v>1.1498484716226097E-2</v>
          </cell>
          <cell r="J856">
            <v>1.2733691445565298E-2</v>
          </cell>
          <cell r="K856">
            <v>2.4499153376123288E-2</v>
          </cell>
          <cell r="L856">
            <v>2.6156408836849322E-2</v>
          </cell>
          <cell r="M856">
            <v>3.2793061627697025E-2</v>
          </cell>
          <cell r="N856">
            <v>1.9909595890241369E-2</v>
          </cell>
          <cell r="O856">
            <v>2.6135620434401135E-2</v>
          </cell>
        </row>
        <row r="857">
          <cell r="A857" t="str">
            <v>RHNS-SHLTHCHPWOD</v>
          </cell>
          <cell r="B857" t="str">
            <v>VAR_fin</v>
          </cell>
          <cell r="C857" t="str">
            <v>RHNSLTHCHPC</v>
          </cell>
          <cell r="G857">
            <v>5.5120689446986537E-3</v>
          </cell>
          <cell r="H857">
            <v>1.1986675373510138E-2</v>
          </cell>
          <cell r="I857">
            <v>1.1383499869063854E-2</v>
          </cell>
          <cell r="J857">
            <v>1.2606354531109646E-2</v>
          </cell>
          <cell r="K857">
            <v>2.4254161842362048E-2</v>
          </cell>
          <cell r="L857">
            <v>2.5894844748480819E-2</v>
          </cell>
          <cell r="M857">
            <v>3.2465131011420054E-2</v>
          </cell>
          <cell r="N857">
            <v>1.9710499931338953E-2</v>
          </cell>
          <cell r="O857">
            <v>2.587426423005712E-2</v>
          </cell>
        </row>
        <row r="858">
          <cell r="A858" t="str">
            <v>RHNS-SHLTHCHPWOD</v>
          </cell>
          <cell r="B858" t="str">
            <v>VAR_ncap</v>
          </cell>
          <cell r="C858" t="str">
            <v>-</v>
          </cell>
          <cell r="G858">
            <v>6.6416191378652304E-4</v>
          </cell>
          <cell r="H858">
            <v>1.06705940681254E-3</v>
          </cell>
          <cell r="I858">
            <v>9.6237551552031504E-4</v>
          </cell>
          <cell r="J858">
            <v>9.2358178815913499E-4</v>
          </cell>
          <cell r="K858">
            <v>2.12411752718794E-3</v>
          </cell>
          <cell r="L858">
            <v>1.7026152814695399E-3</v>
          </cell>
          <cell r="M858">
            <v>2.3779555669544701E-3</v>
          </cell>
          <cell r="N858">
            <v>1.3707660492809799E-3</v>
          </cell>
          <cell r="O858">
            <v>2.3109301367563099E-3</v>
          </cell>
        </row>
        <row r="859">
          <cell r="A859" t="str">
            <v>RHNS-SHLTHCHPWOD</v>
          </cell>
          <cell r="B859" t="str">
            <v>VAR_cap</v>
          </cell>
          <cell r="C859" t="str">
            <v>-</v>
          </cell>
          <cell r="G859">
            <v>6.6416191378652304E-4</v>
          </cell>
          <cell r="H859">
            <v>1.3277939995916639E-3</v>
          </cell>
          <cell r="I859">
            <v>1.2740107563134E-3</v>
          </cell>
          <cell r="J859">
            <v>1.3782649509181E-3</v>
          </cell>
          <cell r="K859">
            <v>2.7045462682734498E-3</v>
          </cell>
          <cell r="L859">
            <v>2.5673611187989501E-3</v>
          </cell>
          <cell r="M859">
            <v>3.3995168017904604E-3</v>
          </cell>
          <cell r="N859">
            <v>2.2216657235298899E-3</v>
          </cell>
          <cell r="O859">
            <v>3.1991983775685098E-3</v>
          </cell>
        </row>
        <row r="860">
          <cell r="A860" t="str">
            <v>RHNM-SHELCBR</v>
          </cell>
          <cell r="B860" t="str">
            <v>VAR_fout</v>
          </cell>
          <cell r="C860" t="str">
            <v>RHNM-SHAELCB</v>
          </cell>
          <cell r="E860">
            <v>0.15438954161101151</v>
          </cell>
          <cell r="F860">
            <v>0.25489792870307076</v>
          </cell>
          <cell r="G860">
            <v>0.2480090978728014</v>
          </cell>
          <cell r="H860">
            <v>0.13132492528541526</v>
          </cell>
          <cell r="I860">
            <v>1.2600290525525498E-2</v>
          </cell>
          <cell r="J860">
            <v>4.0367579648821657E-2</v>
          </cell>
          <cell r="K860">
            <v>2.3287325871688396E-2</v>
          </cell>
          <cell r="L860">
            <v>1.0211926633005446E-2</v>
          </cell>
          <cell r="M860">
            <v>3.3970489760343094E-2</v>
          </cell>
          <cell r="N860">
            <v>1.0776164523532883E-2</v>
          </cell>
          <cell r="O860">
            <v>1.4025082438225471E-2</v>
          </cell>
        </row>
        <row r="861">
          <cell r="A861" t="str">
            <v>RHNM-SHELCBR</v>
          </cell>
          <cell r="B861" t="str">
            <v>VAR_fin</v>
          </cell>
          <cell r="C861" t="str">
            <v>RHNM_ELC</v>
          </cell>
          <cell r="E861">
            <v>0.16251530695895941</v>
          </cell>
          <cell r="F861">
            <v>0.26831360916112729</v>
          </cell>
          <cell r="G861">
            <v>0.26106220828715943</v>
          </cell>
          <cell r="H861">
            <v>0.138236763458332</v>
          </cell>
          <cell r="I861">
            <v>1.3263463711079483E-2</v>
          </cell>
          <cell r="J861">
            <v>4.249218910402279E-2</v>
          </cell>
          <cell r="K861">
            <v>2.4512974601777239E-2</v>
          </cell>
          <cell r="L861">
            <v>1.0749396455795205E-2</v>
          </cell>
          <cell r="M861">
            <v>3.5758410274045367E-2</v>
          </cell>
          <cell r="N861">
            <v>1.1343331077403028E-2</v>
          </cell>
          <cell r="O861">
            <v>1.4763244671816287E-2</v>
          </cell>
        </row>
        <row r="862">
          <cell r="A862" t="str">
            <v>RHNM-SHELCBR</v>
          </cell>
          <cell r="B862" t="str">
            <v>VAR_ncap</v>
          </cell>
          <cell r="C862" t="str">
            <v>-</v>
          </cell>
          <cell r="E862">
            <v>2.0343568996750001E-2</v>
          </cell>
          <cell r="H862">
            <v>1.7053241817503199E-3</v>
          </cell>
          <cell r="J862">
            <v>2.73545257832692E-3</v>
          </cell>
          <cell r="L862">
            <v>4.6154014741505101E-5</v>
          </cell>
          <cell r="M862">
            <v>3.20904711155778E-3</v>
          </cell>
          <cell r="N862">
            <v>1.12091236119877E-5</v>
          </cell>
          <cell r="O862">
            <v>4.3640834795101902E-4</v>
          </cell>
        </row>
        <row r="863">
          <cell r="A863" t="str">
            <v>RHNM-SHELCBR</v>
          </cell>
          <cell r="B863" t="str">
            <v>VAR_cap</v>
          </cell>
          <cell r="C863" t="str">
            <v>-</v>
          </cell>
          <cell r="E863">
            <v>2.0343568996750001E-2</v>
          </cell>
          <cell r="F863">
            <v>2.034124078799333E-2</v>
          </cell>
          <cell r="G863">
            <v>2.033688890921256E-2</v>
          </cell>
          <cell r="H863">
            <v>1.2120667050595531E-2</v>
          </cell>
          <cell r="I863">
            <v>1.7038667632637862E-3</v>
          </cell>
          <cell r="J863">
            <v>4.4213394242083037E-3</v>
          </cell>
          <cell r="K863">
            <v>2.7338632716160981E-3</v>
          </cell>
          <cell r="L863">
            <v>1.4644019429568707E-3</v>
          </cell>
          <cell r="M863">
            <v>3.2533012461839566E-3</v>
          </cell>
          <cell r="N863">
            <v>1.5782085868072801E-3</v>
          </cell>
          <cell r="O863">
            <v>1.9997681094874099E-3</v>
          </cell>
        </row>
        <row r="864">
          <cell r="A864" t="str">
            <v>RHNS-SHSTG-NGAHP</v>
          </cell>
          <cell r="B864" t="str">
            <v>VAR_fout</v>
          </cell>
          <cell r="C864" t="str">
            <v>RHNS-SHANGAH</v>
          </cell>
          <cell r="F864">
            <v>4.5907894734761401E-4</v>
          </cell>
          <cell r="G864">
            <v>5.3852035436421886E-4</v>
          </cell>
          <cell r="H864">
            <v>3.6503488936445443E-2</v>
          </cell>
          <cell r="I864">
            <v>0.10423364829132016</v>
          </cell>
          <cell r="J864">
            <v>0.10213961352555763</v>
          </cell>
          <cell r="K864">
            <v>0.13523109068493627</v>
          </cell>
          <cell r="L864">
            <v>0.13943301490873256</v>
          </cell>
          <cell r="M864">
            <v>0.11244351469598465</v>
          </cell>
          <cell r="N864">
            <v>0.13998537749702739</v>
          </cell>
          <cell r="O864">
            <v>0.10337290545923974</v>
          </cell>
        </row>
        <row r="865">
          <cell r="A865" t="str">
            <v>RHNS-SHSTG-NGAHP</v>
          </cell>
          <cell r="B865" t="str">
            <v>VAR_fin</v>
          </cell>
          <cell r="C865" t="str">
            <v>RHNS-SHANGAH</v>
          </cell>
          <cell r="F865">
            <v>4.5185067282983618E-4</v>
          </cell>
          <cell r="G865">
            <v>5.2516622055068425E-4</v>
          </cell>
          <cell r="H865">
            <v>3.6498415095421829E-2</v>
          </cell>
          <cell r="I865">
            <v>0.10423882947935444</v>
          </cell>
          <cell r="J865">
            <v>0.1021440178816084</v>
          </cell>
          <cell r="K865">
            <v>0.13523862733705713</v>
          </cell>
          <cell r="L865">
            <v>0.1394412827357692</v>
          </cell>
          <cell r="M865">
            <v>0.11245566398506751</v>
          </cell>
          <cell r="N865">
            <v>0.13999495552252728</v>
          </cell>
          <cell r="O865">
            <v>0.10338775944085601</v>
          </cell>
        </row>
        <row r="866">
          <cell r="A866" t="str">
            <v>RHNS-SHSTG-NGAHP</v>
          </cell>
          <cell r="B866" t="str">
            <v>VAR_ncap</v>
          </cell>
          <cell r="C866" t="str">
            <v>-</v>
          </cell>
          <cell r="D866">
            <v>3.1487789805004802E-5</v>
          </cell>
          <cell r="E866">
            <v>2.0676262373282399E-5</v>
          </cell>
          <cell r="F866">
            <v>1.3235819492527E-4</v>
          </cell>
          <cell r="G866">
            <v>5.9347191202433199E-5</v>
          </cell>
          <cell r="H866">
            <v>5.8840272100059302E-3</v>
          </cell>
          <cell r="I866">
            <v>1.04761842463126E-2</v>
          </cell>
          <cell r="J866">
            <v>7.3105936100182701E-4</v>
          </cell>
          <cell r="K866">
            <v>1.0904694347130201E-2</v>
          </cell>
          <cell r="L866">
            <v>9.0506757744655206E-3</v>
          </cell>
          <cell r="M866">
            <v>2.4764439311403099E-3</v>
          </cell>
          <cell r="N866">
            <v>1.1925945807214801E-2</v>
          </cell>
          <cell r="O866">
            <v>7.9968722305181206E-3</v>
          </cell>
        </row>
        <row r="867">
          <cell r="A867" t="str">
            <v>RHNS-SHSTG-NGAHP</v>
          </cell>
          <cell r="B867" t="str">
            <v>VAR_cap</v>
          </cell>
          <cell r="C867" t="str">
            <v>-</v>
          </cell>
          <cell r="D867">
            <v>3.1487789805004802E-5</v>
          </cell>
          <cell r="E867">
            <v>2.7638825711959902E-7</v>
          </cell>
          <cell r="F867">
            <v>1.215403457980273E-4</v>
          </cell>
          <cell r="G867">
            <v>1.27195953465584E-4</v>
          </cell>
          <cell r="H867">
            <v>5.9709779243575173E-3</v>
          </cell>
          <cell r="I867">
            <v>1.6345340496955511E-2</v>
          </cell>
          <cell r="J867">
            <v>1.6862563942447482E-2</v>
          </cell>
          <cell r="K867">
            <v>2.1697940617293125E-2</v>
          </cell>
          <cell r="L867">
            <v>2.1685695020392061E-2</v>
          </cell>
          <cell r="M867">
            <v>2.1702697778798394E-2</v>
          </cell>
          <cell r="N867">
            <v>2.1685613717863674E-2</v>
          </cell>
          <cell r="O867">
            <v>2.1753504643025719E-2</v>
          </cell>
        </row>
        <row r="868">
          <cell r="A868" t="str">
            <v>RHNS-SHLTHDH</v>
          </cell>
          <cell r="B868" t="str">
            <v>VAR_fout</v>
          </cell>
          <cell r="C868" t="str">
            <v>RHNS-SHLTHD</v>
          </cell>
          <cell r="E868">
            <v>5.391285458586266E-2</v>
          </cell>
          <cell r="F868">
            <v>7.1617059659400836E-2</v>
          </cell>
          <cell r="G868">
            <v>0.11089361942092421</v>
          </cell>
          <cell r="H868">
            <v>0.17221509363390797</v>
          </cell>
          <cell r="I868">
            <v>0.24083871290256501</v>
          </cell>
          <cell r="J868">
            <v>0.3251527831068356</v>
          </cell>
          <cell r="K868">
            <v>0.41991142302881951</v>
          </cell>
          <cell r="L868">
            <v>0.44139799003183777</v>
          </cell>
          <cell r="M868">
            <v>0.46396451595039034</v>
          </cell>
          <cell r="N868">
            <v>0.48768566517765344</v>
          </cell>
          <cell r="O868">
            <v>0.51265609634313491</v>
          </cell>
        </row>
        <row r="869">
          <cell r="A869" t="str">
            <v>RHNS-SHLTHDH</v>
          </cell>
          <cell r="B869" t="str">
            <v>VAR_fin</v>
          </cell>
          <cell r="C869" t="str">
            <v>RHNS_LTH_DH</v>
          </cell>
          <cell r="E869">
            <v>5.4457428874608728E-2</v>
          </cell>
          <cell r="F869">
            <v>7.2340464302425023E-2</v>
          </cell>
          <cell r="G869">
            <v>0.11201375699083264</v>
          </cell>
          <cell r="H869">
            <v>0.17395464003425046</v>
          </cell>
          <cell r="I869">
            <v>0.24327142717430775</v>
          </cell>
          <cell r="J869">
            <v>0.32843715465336948</v>
          </cell>
          <cell r="K869">
            <v>0.42415295255436297</v>
          </cell>
          <cell r="L869">
            <v>0.44585655558771564</v>
          </cell>
          <cell r="M869">
            <v>0.46865102621251553</v>
          </cell>
          <cell r="N869">
            <v>0.49261178300773106</v>
          </cell>
          <cell r="O869">
            <v>0.51783444075064156</v>
          </cell>
        </row>
        <row r="870">
          <cell r="A870" t="str">
            <v>RHNS-SHLTHDH</v>
          </cell>
          <cell r="B870" t="str">
            <v>VAR_fin</v>
          </cell>
          <cell r="C870" t="str">
            <v>RHNSLTHDHC</v>
          </cell>
          <cell r="E870">
            <v>5.391285458586266E-2</v>
          </cell>
          <cell r="F870">
            <v>7.1617059659400836E-2</v>
          </cell>
          <cell r="G870">
            <v>0.11089361942092421</v>
          </cell>
          <cell r="H870">
            <v>0.17221509363390797</v>
          </cell>
          <cell r="I870">
            <v>0.24083871290256501</v>
          </cell>
          <cell r="J870">
            <v>0.3251527831068356</v>
          </cell>
          <cell r="K870">
            <v>0.41991142302881951</v>
          </cell>
          <cell r="L870">
            <v>0.44139799003183777</v>
          </cell>
          <cell r="M870">
            <v>0.46396451595039034</v>
          </cell>
          <cell r="N870">
            <v>0.48768566517765344</v>
          </cell>
          <cell r="O870">
            <v>0.51265609634313491</v>
          </cell>
        </row>
        <row r="871">
          <cell r="A871" t="str">
            <v>RHNS-SHLTHDH</v>
          </cell>
          <cell r="B871" t="str">
            <v>VAR_ncap</v>
          </cell>
          <cell r="C871" t="str">
            <v>-</v>
          </cell>
          <cell r="E871">
            <v>4.7077092528685499E-3</v>
          </cell>
          <cell r="F871">
            <v>8.7897137027891396E-4</v>
          </cell>
          <cell r="G871">
            <v>2.5730996525502601E-3</v>
          </cell>
          <cell r="H871">
            <v>5.0901725411589297E-3</v>
          </cell>
          <cell r="I871">
            <v>5.3488794099501502E-3</v>
          </cell>
          <cell r="J871">
            <v>6.1401348520821299E-3</v>
          </cell>
          <cell r="K871">
            <v>6.9932111155026197E-3</v>
          </cell>
          <cell r="L871">
            <v>1.9294021528176899E-3</v>
          </cell>
          <cell r="M871">
            <v>1.1993927577030399E-3</v>
          </cell>
          <cell r="N871">
            <v>1.35651486505651E-3</v>
          </cell>
          <cell r="O871">
            <v>1.5971764663217901E-3</v>
          </cell>
        </row>
        <row r="872">
          <cell r="A872" t="str">
            <v>RHNS-SHLTHDH</v>
          </cell>
          <cell r="B872" t="str">
            <v>VAR_cap</v>
          </cell>
          <cell r="C872" t="str">
            <v>-</v>
          </cell>
          <cell r="E872">
            <v>4.7077092528685499E-3</v>
          </cell>
          <cell r="F872">
            <v>5.5866806231474704E-3</v>
          </cell>
          <cell r="G872">
            <v>8.1597802756977304E-3</v>
          </cell>
          <cell r="H872">
            <v>1.3249952816856699E-2</v>
          </cell>
          <cell r="I872">
            <v>1.8598832226806802E-2</v>
          </cell>
          <cell r="J872">
            <v>2.4738967078888899E-2</v>
          </cell>
          <cell r="K872">
            <v>3.17321781943916E-2</v>
          </cell>
          <cell r="L872">
            <v>3.3661580347209299E-2</v>
          </cell>
          <cell r="M872">
            <v>3.4860973104912298E-2</v>
          </cell>
          <cell r="N872">
            <v>3.6217487969968799E-2</v>
          </cell>
          <cell r="O872">
            <v>3.7814664436290599E-2</v>
          </cell>
        </row>
        <row r="873">
          <cell r="A873" t="str">
            <v>ITOT-SWHNGAHP</v>
          </cell>
          <cell r="B873" t="str">
            <v>VAR_fout</v>
          </cell>
          <cell r="C873" t="str">
            <v>ITOT-SWHANGAH</v>
          </cell>
          <cell r="F873">
            <v>0.11776037937419195</v>
          </cell>
          <cell r="G873">
            <v>0.20437618132604074</v>
          </cell>
          <cell r="H873">
            <v>0.26287522172195904</v>
          </cell>
          <cell r="I873">
            <v>0.2558059927676074</v>
          </cell>
          <cell r="J873">
            <v>0.26018827040669673</v>
          </cell>
          <cell r="K873">
            <v>0.26019645538209346</v>
          </cell>
          <cell r="L873">
            <v>0.26283718831723102</v>
          </cell>
          <cell r="M873">
            <v>1.0664455987265709</v>
          </cell>
          <cell r="N873">
            <v>1.0662940825331972</v>
          </cell>
          <cell r="O873">
            <v>1.0653590600800793</v>
          </cell>
        </row>
        <row r="874">
          <cell r="A874" t="str">
            <v>ITOT-SWHNGAHP</v>
          </cell>
          <cell r="B874" t="str">
            <v>VAR_fout</v>
          </cell>
          <cell r="C874" t="str">
            <v>CO2_I</v>
          </cell>
          <cell r="F874">
            <v>3.5226480692036399</v>
          </cell>
          <cell r="G874">
            <v>5.9964919718795597</v>
          </cell>
          <cell r="H874">
            <v>7.56785934825262</v>
          </cell>
          <cell r="I874">
            <v>7.2284320595340201</v>
          </cell>
          <cell r="J874">
            <v>7.2190332239483199</v>
          </cell>
          <cell r="K874">
            <v>7.0907679655407598</v>
          </cell>
          <cell r="L874">
            <v>7.1627321453545303</v>
          </cell>
          <cell r="M874">
            <v>29.062341673093801</v>
          </cell>
          <cell r="N874">
            <v>29.0582126154221</v>
          </cell>
          <cell r="O874">
            <v>29.032731763855999</v>
          </cell>
        </row>
        <row r="875">
          <cell r="A875" t="str">
            <v>ITOT-SWHNGAHP</v>
          </cell>
          <cell r="B875" t="str">
            <v>VAR_fin</v>
          </cell>
          <cell r="C875" t="str">
            <v>ITOTELCHPC</v>
          </cell>
          <cell r="F875">
            <v>0.11776037937419195</v>
          </cell>
          <cell r="G875">
            <v>0.20437618132604074</v>
          </cell>
          <cell r="H875">
            <v>0.26287522172195904</v>
          </cell>
          <cell r="I875">
            <v>0.2558059927676074</v>
          </cell>
          <cell r="J875">
            <v>0.26018827040669673</v>
          </cell>
          <cell r="K875">
            <v>0.26019645538209346</v>
          </cell>
          <cell r="L875">
            <v>0.26283718831723102</v>
          </cell>
          <cell r="M875">
            <v>1.0664455987265709</v>
          </cell>
          <cell r="N875">
            <v>1.0662940825331972</v>
          </cell>
          <cell r="O875">
            <v>1.0653590600800793</v>
          </cell>
        </row>
        <row r="876">
          <cell r="A876" t="str">
            <v>ITOT-SWHNGAHP</v>
          </cell>
          <cell r="B876" t="str">
            <v>VAR_fin</v>
          </cell>
          <cell r="C876" t="str">
            <v>INGA</v>
          </cell>
          <cell r="F876">
            <v>6.2458299099355359E-2</v>
          </cell>
          <cell r="G876">
            <v>0.10632077964325486</v>
          </cell>
          <cell r="H876">
            <v>0.1341819033378123</v>
          </cell>
          <cell r="I876">
            <v>0.12816368899883027</v>
          </cell>
          <cell r="J876">
            <v>0.12799704297780709</v>
          </cell>
          <cell r="K876">
            <v>0.12572283626845321</v>
          </cell>
          <cell r="L876">
            <v>0.12699879690344909</v>
          </cell>
          <cell r="M876">
            <v>0.51528974597684074</v>
          </cell>
          <cell r="N876">
            <v>0.51521653573443504</v>
          </cell>
          <cell r="O876">
            <v>0.51476474758609891</v>
          </cell>
        </row>
        <row r="877">
          <cell r="A877" t="str">
            <v>ITOT-SWHNGAHP</v>
          </cell>
          <cell r="B877" t="str">
            <v>VAR_ncap</v>
          </cell>
          <cell r="C877" t="str">
            <v>-</v>
          </cell>
          <cell r="E877">
            <v>5.6668413810524697E-3</v>
          </cell>
          <cell r="F877">
            <v>1.45285630753158E-3</v>
          </cell>
          <cell r="G877">
            <v>4.3333727089832196E-3</v>
          </cell>
          <cell r="H877">
            <v>6.2599040088371404E-3</v>
          </cell>
          <cell r="I877">
            <v>4.4570744973265203E-3</v>
          </cell>
          <cell r="J877">
            <v>4.0236783851000102E-3</v>
          </cell>
          <cell r="K877">
            <v>7.09982386626611E-3</v>
          </cell>
          <cell r="L877">
            <v>3.6754467964648201E-3</v>
          </cell>
          <cell r="M877">
            <v>4.8986017154502598E-2</v>
          </cell>
          <cell r="N877">
            <v>6.1143830170965396E-3</v>
          </cell>
          <cell r="O877">
            <v>6.1474955088872997E-3</v>
          </cell>
        </row>
        <row r="878">
          <cell r="A878" t="str">
            <v>ITOT-SWHNGAHP</v>
          </cell>
          <cell r="B878" t="str">
            <v>VAR_cap</v>
          </cell>
          <cell r="C878" t="str">
            <v>-</v>
          </cell>
          <cell r="E878">
            <v>5.6668413810524697E-3</v>
          </cell>
          <cell r="F878">
            <v>7.1166059471719154E-3</v>
          </cell>
          <cell r="G878">
            <v>1.144762156024498E-2</v>
          </cell>
          <cell r="H878">
            <v>1.4936861605253017E-2</v>
          </cell>
          <cell r="I878">
            <v>1.4518800776466969E-2</v>
          </cell>
          <cell r="J878">
            <v>1.4729430327997964E-2</v>
          </cell>
          <cell r="K878">
            <v>1.55599907871638E-2</v>
          </cell>
          <cell r="L878">
            <v>1.4932340899824198E-2</v>
          </cell>
          <cell r="M878">
            <v>5.9734138576264896E-2</v>
          </cell>
          <cell r="N878">
            <v>5.8835202969512647E-2</v>
          </cell>
          <cell r="O878">
            <v>6.1209069055899394E-2</v>
          </cell>
        </row>
        <row r="879">
          <cell r="A879" t="str">
            <v>RHSA-WHLFOBR</v>
          </cell>
          <cell r="B879" t="str">
            <v>VAR_fout</v>
          </cell>
          <cell r="C879" t="str">
            <v>CO2_R</v>
          </cell>
          <cell r="D879">
            <v>726.71258538803704</v>
          </cell>
          <cell r="E879">
            <v>611.385433930658</v>
          </cell>
          <cell r="F879">
            <v>119.932827746491</v>
          </cell>
          <cell r="G879">
            <v>191.658277413723</v>
          </cell>
          <cell r="H879">
            <v>53.230253081370698</v>
          </cell>
          <cell r="I879">
            <v>1.8081091647340399</v>
          </cell>
          <cell r="J879">
            <v>1.82000463554296</v>
          </cell>
          <cell r="K879">
            <v>1.71513395647015</v>
          </cell>
          <cell r="L879">
            <v>2.5476301939961798</v>
          </cell>
          <cell r="M879">
            <v>3.78587116772517</v>
          </cell>
          <cell r="N879">
            <v>3.15662931826667</v>
          </cell>
          <cell r="O879">
            <v>8.4154475580779202</v>
          </cell>
        </row>
        <row r="880">
          <cell r="A880" t="str">
            <v>RHSA-WHLFOBR</v>
          </cell>
          <cell r="B880" t="str">
            <v>VAR_fout</v>
          </cell>
          <cell r="C880" t="str">
            <v>RHSA-WHLFO</v>
          </cell>
          <cell r="D880">
            <v>6.984460623923912</v>
          </cell>
          <cell r="E880">
            <v>5.9278947263177244</v>
          </cell>
          <cell r="F880">
            <v>1.1781054285929904</v>
          </cell>
          <cell r="G880">
            <v>1.9233007825042818</v>
          </cell>
          <cell r="H880">
            <v>0.53981098182218801</v>
          </cell>
          <cell r="I880">
            <v>1.8527803375624388E-2</v>
          </cell>
          <cell r="J880">
            <v>1.8649696980560918E-2</v>
          </cell>
          <cell r="K880">
            <v>1.7575080823734417E-2</v>
          </cell>
          <cell r="L880">
            <v>2.6105719847456306E-2</v>
          </cell>
          <cell r="M880">
            <v>3.8794049590128055E-2</v>
          </cell>
          <cell r="N880">
            <v>3.2346170507453351E-2</v>
          </cell>
          <cell r="O880">
            <v>8.6233597348576566E-2</v>
          </cell>
        </row>
        <row r="881">
          <cell r="A881" t="str">
            <v>RHSA-WHLFOBR</v>
          </cell>
          <cell r="B881" t="str">
            <v>VAR_fin</v>
          </cell>
          <cell r="C881" t="str">
            <v>RLFO</v>
          </cell>
          <cell r="D881">
            <v>9.8604149984808309</v>
          </cell>
          <cell r="E881">
            <v>8.2955961184621287</v>
          </cell>
          <cell r="F881">
            <v>1.6273110956104639</v>
          </cell>
          <cell r="G881">
            <v>2.600519367893114</v>
          </cell>
          <cell r="H881">
            <v>0.72225580843108106</v>
          </cell>
          <cell r="I881">
            <v>2.453336722841299E-2</v>
          </cell>
          <cell r="J881">
            <v>2.4694771174259972E-2</v>
          </cell>
          <cell r="K881">
            <v>2.32718311597035E-2</v>
          </cell>
          <cell r="L881">
            <v>3.4567573866976634E-2</v>
          </cell>
          <cell r="M881">
            <v>5.1368672560721355E-2</v>
          </cell>
          <cell r="N881">
            <v>4.2830791292627846E-2</v>
          </cell>
          <cell r="O881">
            <v>0.11418517717880487</v>
          </cell>
        </row>
        <row r="882">
          <cell r="A882" t="str">
            <v>RHSA-WHLFOBR</v>
          </cell>
          <cell r="B882" t="str">
            <v>VAR_ncap</v>
          </cell>
          <cell r="C882" t="str">
            <v>-</v>
          </cell>
          <cell r="E882">
            <v>1.1796355207829801E-6</v>
          </cell>
          <cell r="F882">
            <v>4.4698113238259401E-7</v>
          </cell>
          <cell r="G882">
            <v>7.8314357035229396E-7</v>
          </cell>
          <cell r="H882">
            <v>7.3224906655921896E-6</v>
          </cell>
          <cell r="I882">
            <v>1.3645335704440299E-3</v>
          </cell>
          <cell r="J882">
            <v>4.07732294639103E-5</v>
          </cell>
          <cell r="L882">
            <v>1.65700885885018E-3</v>
          </cell>
          <cell r="M882">
            <v>1.19581184554796E-3</v>
          </cell>
          <cell r="N882">
            <v>6.4551527099773604E-5</v>
          </cell>
          <cell r="O882">
            <v>4.9997879152819998E-3</v>
          </cell>
        </row>
        <row r="883">
          <cell r="A883" t="str">
            <v>RHSA-WHLFOBR</v>
          </cell>
          <cell r="B883" t="str">
            <v>VAR_cap</v>
          </cell>
          <cell r="C883" t="str">
            <v>-</v>
          </cell>
          <cell r="D883">
            <v>0.47738433216181703</v>
          </cell>
          <cell r="E883">
            <v>0.47737713587232078</v>
          </cell>
          <cell r="F883">
            <v>0.16825958935263619</v>
          </cell>
          <cell r="G883">
            <v>0.16818846887763156</v>
          </cell>
          <cell r="H883">
            <v>4.3621063238923896E-2</v>
          </cell>
          <cell r="I883">
            <v>1.3709301955241121E-3</v>
          </cell>
          <cell r="J883">
            <v>1.4085855940086775E-3</v>
          </cell>
          <cell r="K883">
            <v>1.4027387193915554E-3</v>
          </cell>
          <cell r="L883">
            <v>1.8992942967263813E-3</v>
          </cell>
          <cell r="M883">
            <v>2.8517530776058894E-3</v>
          </cell>
          <cell r="N883">
            <v>2.3886807899899877E-3</v>
          </cell>
          <cell r="O883">
            <v>6.2565513388599236E-3</v>
          </cell>
        </row>
        <row r="884">
          <cell r="A884" t="str">
            <v>D-IWST</v>
          </cell>
          <cell r="B884" t="str">
            <v>VAR_fout</v>
          </cell>
          <cell r="C884" t="str">
            <v>CO2</v>
          </cell>
          <cell r="D884">
            <v>1068.1289833562</v>
          </cell>
          <cell r="E884">
            <v>1094.4818051470299</v>
          </cell>
          <cell r="F884">
            <v>1024.64177824171</v>
          </cell>
          <cell r="G884">
            <v>1013.19817601642</v>
          </cell>
          <cell r="H884">
            <v>1001.7551409842901</v>
          </cell>
          <cell r="I884">
            <v>996.69855278771604</v>
          </cell>
          <cell r="J884">
            <v>991.64206423206497</v>
          </cell>
          <cell r="K884">
            <v>986.58604747649099</v>
          </cell>
          <cell r="L884">
            <v>986.58557159042402</v>
          </cell>
          <cell r="M884">
            <v>986.58601065617302</v>
          </cell>
          <cell r="N884">
            <v>986.58569102443096</v>
          </cell>
          <cell r="O884">
            <v>986.586411214853</v>
          </cell>
        </row>
        <row r="885">
          <cell r="A885" t="str">
            <v>D-IWST</v>
          </cell>
          <cell r="B885" t="str">
            <v>VAR_fout</v>
          </cell>
          <cell r="C885" t="str">
            <v>IWST</v>
          </cell>
          <cell r="D885">
            <v>11.510010596510732</v>
          </cell>
          <cell r="E885">
            <v>11.793984969256822</v>
          </cell>
          <cell r="F885">
            <v>11.041398472432197</v>
          </cell>
          <cell r="G885">
            <v>10.918083793280426</v>
          </cell>
          <cell r="H885">
            <v>10.794775226123839</v>
          </cell>
          <cell r="I885">
            <v>10.740286129177973</v>
          </cell>
          <cell r="J885">
            <v>10.685798105948972</v>
          </cell>
          <cell r="K885">
            <v>10.631315166772534</v>
          </cell>
          <cell r="L885">
            <v>10.631310038689909</v>
          </cell>
          <cell r="M885">
            <v>10.631314770001879</v>
          </cell>
          <cell r="N885">
            <v>10.631311325694304</v>
          </cell>
          <cell r="O885">
            <v>10.631319086366942</v>
          </cell>
        </row>
        <row r="886">
          <cell r="A886" t="str">
            <v>D-IWST</v>
          </cell>
          <cell r="B886" t="str">
            <v>VAR_fin</v>
          </cell>
          <cell r="C886" t="str">
            <v>WSTNREN</v>
          </cell>
          <cell r="D886">
            <v>11.510010596510732</v>
          </cell>
          <cell r="E886">
            <v>11.793984969256822</v>
          </cell>
          <cell r="F886">
            <v>11.041398472432197</v>
          </cell>
          <cell r="G886">
            <v>10.918083793280426</v>
          </cell>
          <cell r="H886">
            <v>10.794775226123839</v>
          </cell>
          <cell r="I886">
            <v>10.740286129177973</v>
          </cell>
          <cell r="J886">
            <v>10.685798105948972</v>
          </cell>
          <cell r="K886">
            <v>10.631315166772534</v>
          </cell>
          <cell r="L886">
            <v>10.631310038689909</v>
          </cell>
          <cell r="M886">
            <v>10.631314770001879</v>
          </cell>
          <cell r="N886">
            <v>10.631311325694304</v>
          </cell>
          <cell r="O886">
            <v>10.631319086366942</v>
          </cell>
        </row>
        <row r="887">
          <cell r="A887" t="str">
            <v>RHES-SHLFOBR</v>
          </cell>
          <cell r="B887" t="str">
            <v>VAR_fout</v>
          </cell>
          <cell r="C887" t="str">
            <v>CO2_R</v>
          </cell>
          <cell r="D887">
            <v>1783.66321111612</v>
          </cell>
          <cell r="E887">
            <v>1640.96884948814</v>
          </cell>
          <cell r="F887">
            <v>1694.5626632272699</v>
          </cell>
          <cell r="G887">
            <v>1608.85148186995</v>
          </cell>
          <cell r="H887">
            <v>1310.27948111621</v>
          </cell>
          <cell r="I887">
            <v>1282.33266504276</v>
          </cell>
          <cell r="J887">
            <v>1244.22671866274</v>
          </cell>
          <cell r="K887">
            <v>952.42455575940096</v>
          </cell>
          <cell r="L887">
            <v>851.06229091762305</v>
          </cell>
          <cell r="M887">
            <v>716.57565826923098</v>
          </cell>
          <cell r="N887">
            <v>395.81886882766901</v>
          </cell>
          <cell r="O887">
            <v>118.98932720711301</v>
          </cell>
        </row>
        <row r="888">
          <cell r="A888" t="str">
            <v>RHES-SHLFOBR</v>
          </cell>
          <cell r="B888" t="str">
            <v>VAR_fout</v>
          </cell>
          <cell r="C888" t="str">
            <v>RHES-SHLFO</v>
          </cell>
          <cell r="D888">
            <v>21.680664314222334</v>
          </cell>
          <cell r="E888">
            <v>19.94619530981171</v>
          </cell>
          <cell r="F888">
            <v>20.59763526650061</v>
          </cell>
          <cell r="G888">
            <v>19.555804421191748</v>
          </cell>
          <cell r="H888">
            <v>15.926621915422047</v>
          </cell>
          <cell r="I888">
            <v>15.586924637279179</v>
          </cell>
          <cell r="J888">
            <v>15.123741774790236</v>
          </cell>
          <cell r="K888">
            <v>11.576847551349575</v>
          </cell>
          <cell r="L888">
            <v>10.344775698060223</v>
          </cell>
          <cell r="M888">
            <v>8.7100727345027629</v>
          </cell>
          <cell r="N888">
            <v>4.8112311622540052</v>
          </cell>
          <cell r="O888">
            <v>1.4463311482094763</v>
          </cell>
        </row>
        <row r="889">
          <cell r="A889" t="str">
            <v>RHES-SHLFOBR</v>
          </cell>
          <cell r="B889" t="str">
            <v>VAR_fin</v>
          </cell>
          <cell r="C889" t="str">
            <v>RLFO</v>
          </cell>
          <cell r="D889">
            <v>24.201671792620285</v>
          </cell>
          <cell r="E889">
            <v>22.26552034583629</v>
          </cell>
          <cell r="F889">
            <v>22.992709134698359</v>
          </cell>
          <cell r="G889">
            <v>21.829735167841942</v>
          </cell>
          <cell r="H889">
            <v>17.778554696285063</v>
          </cell>
          <cell r="I889">
            <v>17.39935773463721</v>
          </cell>
          <cell r="J889">
            <v>16.882316399765841</v>
          </cell>
          <cell r="K889">
            <v>12.922992615459979</v>
          </cell>
          <cell r="L889">
            <v>11.547656593183492</v>
          </cell>
          <cell r="M889">
            <v>9.7228718896774922</v>
          </cell>
          <cell r="N889">
            <v>5.3706766462370261</v>
          </cell>
          <cell r="O889">
            <v>1.6145091886989502</v>
          </cell>
        </row>
        <row r="890">
          <cell r="A890" t="str">
            <v>RHES-SHLFOBR</v>
          </cell>
          <cell r="B890" t="str">
            <v>VAR_ncap</v>
          </cell>
          <cell r="C890" t="str">
            <v>-</v>
          </cell>
          <cell r="E890">
            <v>6.8560123452049897E-7</v>
          </cell>
          <cell r="F890">
            <v>3.8208653854928E-7</v>
          </cell>
          <cell r="G890">
            <v>9.6195850576012503E-7</v>
          </cell>
          <cell r="H890">
            <v>0.83476971946380196</v>
          </cell>
          <cell r="I890">
            <v>0.425911185026353</v>
          </cell>
          <cell r="J890">
            <v>5.3205771811648297E-6</v>
          </cell>
          <cell r="K890">
            <v>0.51006005770574703</v>
          </cell>
          <cell r="L890">
            <v>0.26177389262677297</v>
          </cell>
          <cell r="M890">
            <v>1.03260979549728E-5</v>
          </cell>
          <cell r="N890">
            <v>0.120335950783344</v>
          </cell>
          <cell r="O890">
            <v>1.0016486791277799E-5</v>
          </cell>
        </row>
        <row r="891">
          <cell r="A891" t="str">
            <v>RHES-SHLFOBR</v>
          </cell>
          <cell r="B891" t="str">
            <v>VAR_cap</v>
          </cell>
          <cell r="C891" t="str">
            <v>-</v>
          </cell>
          <cell r="D891">
            <v>1.7515307393373001</v>
          </cell>
          <cell r="E891">
            <v>1.7515282010923143</v>
          </cell>
          <cell r="F891">
            <v>1.7515235889736738</v>
          </cell>
          <cell r="G891">
            <v>1.7515167337733899</v>
          </cell>
          <cell r="H891">
            <v>1.2889983005274817</v>
          </cell>
          <cell r="I891">
            <v>1.2606805777713812</v>
          </cell>
          <cell r="J891">
            <v>1.2602853304636894</v>
          </cell>
          <cell r="K891">
            <v>0.93597378368862294</v>
          </cell>
          <cell r="L891">
            <v>0.83727910671123684</v>
          </cell>
          <cell r="M891">
            <v>0.77183448074125482</v>
          </cell>
          <cell r="N891">
            <v>0.38947233592062341</v>
          </cell>
          <cell r="O891">
            <v>0.12034977352276918</v>
          </cell>
        </row>
        <row r="892">
          <cell r="A892" t="str">
            <v>ITOT-SWHSTG</v>
          </cell>
          <cell r="B892" t="str">
            <v>VAR_fout</v>
          </cell>
          <cell r="C892" t="str">
            <v>ITOT-SWH</v>
          </cell>
          <cell r="D892">
            <v>1.2751233941015863E-5</v>
          </cell>
          <cell r="E892">
            <v>6.3954401968945008E-4</v>
          </cell>
          <cell r="F892">
            <v>1.1501179282024458E-2</v>
          </cell>
          <cell r="G892">
            <v>6.9345369680280048E-3</v>
          </cell>
          <cell r="H892">
            <v>1.3455268133157828E-2</v>
          </cell>
          <cell r="I892">
            <v>1.8672753745754878E-2</v>
          </cell>
          <cell r="J892">
            <v>3.3999917301539229E-2</v>
          </cell>
          <cell r="K892">
            <v>0.22698148615473487</v>
          </cell>
          <cell r="L892">
            <v>0.32025012461816332</v>
          </cell>
          <cell r="M892">
            <v>0.40054749742479712</v>
          </cell>
          <cell r="N892">
            <v>0.40459979524090706</v>
          </cell>
          <cell r="O892">
            <v>1.0254786062836636</v>
          </cell>
        </row>
        <row r="893">
          <cell r="A893" t="str">
            <v>ITOT-SWHSTG</v>
          </cell>
          <cell r="B893" t="str">
            <v>VAR_fout</v>
          </cell>
          <cell r="C893" t="str">
            <v>AUX_ITOT-STG_OUT</v>
          </cell>
          <cell r="D893">
            <v>1.2751233941015836E-5</v>
          </cell>
          <cell r="E893">
            <v>6.3902170309943201E-4</v>
          </cell>
          <cell r="F893">
            <v>1.148650941049126E-2</v>
          </cell>
          <cell r="G893">
            <v>6.9345369680280143E-3</v>
          </cell>
          <cell r="H893">
            <v>1.3440317835232104E-2</v>
          </cell>
          <cell r="I893">
            <v>1.8672753745754896E-2</v>
          </cell>
          <cell r="J893">
            <v>3.3966714257299475E-2</v>
          </cell>
          <cell r="K893">
            <v>0.2269814861547349</v>
          </cell>
          <cell r="L893">
            <v>0.32025012461816332</v>
          </cell>
          <cell r="M893">
            <v>0.40054749742479717</v>
          </cell>
          <cell r="N893">
            <v>0.40459979524090717</v>
          </cell>
          <cell r="O893">
            <v>1.0254786062836638</v>
          </cell>
        </row>
        <row r="894">
          <cell r="A894" t="str">
            <v>ITOT-SWHSTG</v>
          </cell>
          <cell r="B894" t="str">
            <v>VAR_fin</v>
          </cell>
          <cell r="C894" t="str">
            <v>AUX_ITOT-STG_IN</v>
          </cell>
          <cell r="D894">
            <v>1.5742064224946565E-5</v>
          </cell>
          <cell r="E894">
            <v>7.7803415309714394E-4</v>
          </cell>
          <cell r="F894">
            <v>1.3691880114546662E-2</v>
          </cell>
          <cell r="G894">
            <v>7.9707321788989316E-3</v>
          </cell>
          <cell r="H894">
            <v>1.4950297963060332E-2</v>
          </cell>
          <cell r="I894">
            <v>2.0078229837001815E-2</v>
          </cell>
          <cell r="J894">
            <v>3.5416580508316212E-2</v>
          </cell>
          <cell r="K894">
            <v>0.22927422845732043</v>
          </cell>
          <cell r="L894">
            <v>0.32348497478489824</v>
          </cell>
          <cell r="M894">
            <v>0.40459343181714613</v>
          </cell>
          <cell r="N894">
            <v>0.40868666170590406</v>
          </cell>
          <cell r="O894">
            <v>1.0358369763857951</v>
          </cell>
        </row>
        <row r="895">
          <cell r="A895" t="str">
            <v>ITOT-SWHSTG</v>
          </cell>
          <cell r="B895" t="str">
            <v>VAR_fin</v>
          </cell>
          <cell r="C895" t="str">
            <v>ITOT-SWH</v>
          </cell>
          <cell r="D895">
            <v>1.5742064224946565E-5</v>
          </cell>
          <cell r="E895">
            <v>7.7803415309714394E-4</v>
          </cell>
          <cell r="F895">
            <v>1.3691880114546662E-2</v>
          </cell>
          <cell r="G895">
            <v>7.9707321788989316E-3</v>
          </cell>
          <cell r="H895">
            <v>1.4950297963060332E-2</v>
          </cell>
          <cell r="I895">
            <v>2.0078229837001815E-2</v>
          </cell>
          <cell r="J895">
            <v>3.5416580508316212E-2</v>
          </cell>
          <cell r="K895">
            <v>0.22927422845732043</v>
          </cell>
          <cell r="L895">
            <v>0.32348497478489824</v>
          </cell>
          <cell r="M895">
            <v>0.40459343181714613</v>
          </cell>
          <cell r="N895">
            <v>0.40868666170590406</v>
          </cell>
          <cell r="O895">
            <v>1.0358369763857951</v>
          </cell>
        </row>
        <row r="896">
          <cell r="A896" t="str">
            <v>ITOT-SWHSTG</v>
          </cell>
          <cell r="B896" t="str">
            <v>VAR_ncap</v>
          </cell>
          <cell r="C896" t="str">
            <v>-</v>
          </cell>
          <cell r="D896">
            <v>2.8337211384345399E-3</v>
          </cell>
          <cell r="E896">
            <v>1.9886212226357801E-5</v>
          </cell>
          <cell r="F896">
            <v>2.35414862741253E-5</v>
          </cell>
          <cell r="G896">
            <v>1.3336102994963101E-5</v>
          </cell>
          <cell r="H896">
            <v>4.1019193078086803E-3</v>
          </cell>
          <cell r="I896">
            <v>1.4118201881089701E-3</v>
          </cell>
          <cell r="J896">
            <v>1.2016251274170899E-3</v>
          </cell>
          <cell r="K896">
            <v>3.2496472368201502E-2</v>
          </cell>
          <cell r="L896">
            <v>3.4856537338327297E-2</v>
          </cell>
          <cell r="M896">
            <v>2.1295739983504001E-2</v>
          </cell>
          <cell r="N896">
            <v>2.91537330917916E-2</v>
          </cell>
          <cell r="O896">
            <v>0.19701380998492099</v>
          </cell>
        </row>
        <row r="897">
          <cell r="A897" t="str">
            <v>ITOT-SWHSTG</v>
          </cell>
          <cell r="B897" t="str">
            <v>VAR_cap</v>
          </cell>
          <cell r="C897" t="str">
            <v>-</v>
          </cell>
          <cell r="D897">
            <v>2.8337211384345399E-3</v>
          </cell>
          <cell r="E897">
            <v>2.8510149678446302E-3</v>
          </cell>
          <cell r="F897">
            <v>2.8713707328405997E-3</v>
          </cell>
          <cell r="G897">
            <v>2.8735984976307046E-3</v>
          </cell>
          <cell r="H897">
            <v>4.8524913238051758E-3</v>
          </cell>
          <cell r="I897">
            <v>5.5141018955343008E-3</v>
          </cell>
          <cell r="J897">
            <v>6.6955460498981248E-3</v>
          </cell>
          <cell r="K897">
            <v>3.5037329813466071E-2</v>
          </cell>
          <cell r="L897">
            <v>6.8463406769869201E-2</v>
          </cell>
          <cell r="M897">
            <v>8.8493957443496168E-2</v>
          </cell>
          <cell r="N897">
            <v>7.9791109739822355E-2</v>
          </cell>
          <cell r="O897">
            <v>0.24733628377672237</v>
          </cell>
        </row>
        <row r="898">
          <cell r="A898" t="str">
            <v>SCOM-SHLFOBR</v>
          </cell>
          <cell r="B898" t="str">
            <v>VAR_fout</v>
          </cell>
          <cell r="C898" t="str">
            <v>CO2_S</v>
          </cell>
          <cell r="D898">
            <v>2229.9140297947401</v>
          </cell>
          <cell r="E898">
            <v>1982.02369080522</v>
          </cell>
          <cell r="F898">
            <v>1868.66936802907</v>
          </cell>
          <cell r="G898">
            <v>1584.4178517663599</v>
          </cell>
          <cell r="H898">
            <v>1234.6633663892201</v>
          </cell>
          <cell r="I898">
            <v>1035.92149854478</v>
          </cell>
          <cell r="J898">
            <v>964.70843440268595</v>
          </cell>
          <cell r="K898">
            <v>952.18957063634298</v>
          </cell>
          <cell r="L898">
            <v>842.88414106353605</v>
          </cell>
          <cell r="M898">
            <v>746.84563548243204</v>
          </cell>
          <cell r="N898">
            <v>490.78515118552798</v>
          </cell>
          <cell r="O898">
            <v>250.52088911413699</v>
          </cell>
        </row>
        <row r="899">
          <cell r="A899" t="str">
            <v>SCOM-SHLFOBR</v>
          </cell>
          <cell r="B899" t="str">
            <v>VAR_fout</v>
          </cell>
          <cell r="C899" t="str">
            <v>SCOM-SHLFO</v>
          </cell>
          <cell r="D899">
            <v>24.84307074192002</v>
          </cell>
          <cell r="E899">
            <v>22.125094587711143</v>
          </cell>
          <cell r="F899">
            <v>20.921570927859381</v>
          </cell>
          <cell r="G899">
            <v>17.826483480719588</v>
          </cell>
          <cell r="H899">
            <v>13.960808767114786</v>
          </cell>
          <cell r="I899">
            <v>11.771835210736196</v>
          </cell>
          <cell r="J899">
            <v>10.962595845485051</v>
          </cell>
          <cell r="K899">
            <v>10.820336029958433</v>
          </cell>
          <cell r="L899">
            <v>9.5782288757219778</v>
          </cell>
          <cell r="M899">
            <v>8.4868822213912711</v>
          </cell>
          <cell r="N899">
            <v>5.5771039907446314</v>
          </cell>
          <cell r="O899">
            <v>2.8468282853879185</v>
          </cell>
        </row>
        <row r="900">
          <cell r="A900" t="str">
            <v>SCOM-SHLFOBR</v>
          </cell>
          <cell r="B900" t="str">
            <v>VAR_fin</v>
          </cell>
          <cell r="C900" t="str">
            <v>SLFO</v>
          </cell>
          <cell r="D900">
            <v>30.256635411054837</v>
          </cell>
          <cell r="E900">
            <v>26.893130133042337</v>
          </cell>
          <cell r="F900">
            <v>25.355079620475816</v>
          </cell>
          <cell r="G900">
            <v>21.498206943912596</v>
          </cell>
          <cell r="H900">
            <v>16.75255585331367</v>
          </cell>
          <cell r="I900">
            <v>14.055922639685015</v>
          </cell>
          <cell r="J900">
            <v>13.08966668117621</v>
          </cell>
          <cell r="K900">
            <v>12.919804214875757</v>
          </cell>
          <cell r="L900">
            <v>11.436691194891935</v>
          </cell>
          <cell r="M900">
            <v>10.13359071210899</v>
          </cell>
          <cell r="N900">
            <v>6.6592286456652383</v>
          </cell>
          <cell r="O900">
            <v>3.3991979527019964</v>
          </cell>
        </row>
        <row r="901">
          <cell r="A901" t="str">
            <v>SCOM-SHLFOBR</v>
          </cell>
          <cell r="B901" t="str">
            <v>VAR_ncap</v>
          </cell>
          <cell r="C901" t="str">
            <v>-</v>
          </cell>
          <cell r="D901">
            <v>4.6556309079264096E-6</v>
          </cell>
          <cell r="E901">
            <v>5.1101425690726298E-6</v>
          </cell>
          <cell r="F901">
            <v>5.8281855989664197E-6</v>
          </cell>
          <cell r="G901">
            <v>5.5400626826843201E-6</v>
          </cell>
          <cell r="H901">
            <v>0.59190624891989596</v>
          </cell>
          <cell r="I901">
            <v>0.32867280127669202</v>
          </cell>
          <cell r="J901">
            <v>1.5152150176807599E-5</v>
          </cell>
          <cell r="K901">
            <v>0.51573181163544202</v>
          </cell>
          <cell r="L901">
            <v>0.17721618252193599</v>
          </cell>
          <cell r="M901">
            <v>5.6251914839318999E-5</v>
          </cell>
          <cell r="N901">
            <v>0.22424196731593499</v>
          </cell>
          <cell r="O901">
            <v>3.8398303999392702E-4</v>
          </cell>
        </row>
        <row r="902">
          <cell r="A902" t="str">
            <v>SCOM-SHLFOBR</v>
          </cell>
          <cell r="B902" t="str">
            <v>VAR_cap</v>
          </cell>
          <cell r="C902" t="str">
            <v>-</v>
          </cell>
          <cell r="D902">
            <v>1.9285783128560279</v>
          </cell>
          <cell r="E902">
            <v>1.9284924941682735</v>
          </cell>
          <cell r="F902">
            <v>1.928474680638421</v>
          </cell>
          <cell r="G902">
            <v>1.9284258538948469</v>
          </cell>
          <cell r="H902">
            <v>1.0920161117253313</v>
          </cell>
          <cell r="I902">
            <v>0.92057902825311066</v>
          </cell>
          <cell r="J902">
            <v>0.91933383845620331</v>
          </cell>
          <cell r="K902">
            <v>0.84440354140335416</v>
          </cell>
          <cell r="L902">
            <v>0.74344658921736806</v>
          </cell>
          <cell r="M902">
            <v>0.69296330273629281</v>
          </cell>
          <cell r="N902">
            <v>0.43664889960522979</v>
          </cell>
          <cell r="O902">
            <v>0.2246595339052283</v>
          </cell>
        </row>
        <row r="903">
          <cell r="A903" t="str">
            <v>RHNM-SHPLTBR</v>
          </cell>
          <cell r="B903" t="str">
            <v>VAR_fout</v>
          </cell>
          <cell r="C903" t="str">
            <v>RHNM-SHPLT</v>
          </cell>
          <cell r="E903">
            <v>7.3539511124578461E-2</v>
          </cell>
          <cell r="F903">
            <v>7.4209881252006782E-2</v>
          </cell>
          <cell r="G903">
            <v>0.20228739196341403</v>
          </cell>
          <cell r="H903">
            <v>0.3170207726954079</v>
          </cell>
          <cell r="I903">
            <v>0.40270819409947084</v>
          </cell>
          <cell r="J903">
            <v>0.47101965029392773</v>
          </cell>
          <cell r="K903">
            <v>0.523824375038067</v>
          </cell>
          <cell r="L903">
            <v>0.56611266635832136</v>
          </cell>
          <cell r="M903">
            <v>0.60372760495267919</v>
          </cell>
          <cell r="N903">
            <v>0.60374056484749905</v>
          </cell>
          <cell r="O903">
            <v>0.6038095293617457</v>
          </cell>
        </row>
        <row r="904">
          <cell r="A904" t="str">
            <v>RHNM-SHPLTBR</v>
          </cell>
          <cell r="B904" t="str">
            <v>VAR_fin</v>
          </cell>
          <cell r="C904" t="str">
            <v>RPLT</v>
          </cell>
          <cell r="E904">
            <v>8.1710567916198212E-2</v>
          </cell>
          <cell r="F904">
            <v>8.245542361334092E-2</v>
          </cell>
          <cell r="G904">
            <v>0.22476376884823798</v>
          </cell>
          <cell r="H904">
            <v>0.3522453029948977</v>
          </cell>
          <cell r="I904">
            <v>0.44745354899941248</v>
          </cell>
          <cell r="J904">
            <v>0.52335516699325324</v>
          </cell>
          <cell r="K904">
            <v>0.58202708337563003</v>
          </cell>
          <cell r="L904">
            <v>0.62901407373146889</v>
          </cell>
          <cell r="M904">
            <v>0.6708084499474215</v>
          </cell>
          <cell r="N904">
            <v>0.67082284983055485</v>
          </cell>
          <cell r="O904">
            <v>0.67089947706860653</v>
          </cell>
        </row>
        <row r="905">
          <cell r="A905" t="str">
            <v>RHNM-SHPLTBR</v>
          </cell>
          <cell r="B905" t="str">
            <v>VAR_fin</v>
          </cell>
          <cell r="C905" t="str">
            <v>RHNMPLTBRC</v>
          </cell>
          <cell r="E905">
            <v>7.3539511124578461E-2</v>
          </cell>
          <cell r="F905">
            <v>7.4209881252006782E-2</v>
          </cell>
          <cell r="G905">
            <v>0.20228739196341403</v>
          </cell>
          <cell r="H905">
            <v>0.3170207726954079</v>
          </cell>
          <cell r="I905">
            <v>0.40270819409947084</v>
          </cell>
          <cell r="J905">
            <v>0.47101965029392773</v>
          </cell>
          <cell r="K905">
            <v>0.523824375038067</v>
          </cell>
          <cell r="L905">
            <v>0.56611266635832136</v>
          </cell>
          <cell r="M905">
            <v>0.60372760495267919</v>
          </cell>
          <cell r="N905">
            <v>0.60374056484749905</v>
          </cell>
          <cell r="O905">
            <v>0.6038095293617457</v>
          </cell>
        </row>
        <row r="906">
          <cell r="A906" t="str">
            <v>RHNM-SHPLTBR</v>
          </cell>
          <cell r="B906" t="str">
            <v>VAR_ncap</v>
          </cell>
          <cell r="C906" t="str">
            <v>-</v>
          </cell>
          <cell r="E906">
            <v>5.9254269858567497E-3</v>
          </cell>
          <cell r="F906">
            <v>5.2430091621897099E-5</v>
          </cell>
          <cell r="G906">
            <v>1.09603700819835E-2</v>
          </cell>
          <cell r="H906">
            <v>1.08457328947506E-2</v>
          </cell>
          <cell r="I906">
            <v>1.16777698238879E-2</v>
          </cell>
          <cell r="J906">
            <v>1.4162508103521E-2</v>
          </cell>
          <cell r="K906">
            <v>1.50860282117789E-2</v>
          </cell>
          <cell r="L906">
            <v>1.49146863619287E-2</v>
          </cell>
          <cell r="M906">
            <v>1.72826058949604E-2</v>
          </cell>
          <cell r="N906">
            <v>1.69133484959068E-2</v>
          </cell>
          <cell r="O906">
            <v>1.3271335963738201E-2</v>
          </cell>
        </row>
        <row r="907">
          <cell r="A907" t="str">
            <v>RHNM-SHPLTBR</v>
          </cell>
          <cell r="B907" t="str">
            <v>VAR_cap</v>
          </cell>
          <cell r="C907" t="str">
            <v>-</v>
          </cell>
          <cell r="E907">
            <v>5.9254269858567497E-3</v>
          </cell>
          <cell r="F907">
            <v>5.9772228731535901E-3</v>
          </cell>
          <cell r="G907">
            <v>1.6935488280676227E-2</v>
          </cell>
          <cell r="H907">
            <v>2.4890284745840523E-2</v>
          </cell>
          <cell r="I907">
            <v>3.1407200351768583E-2</v>
          </cell>
          <cell r="J907">
            <v>3.6684395981726375E-2</v>
          </cell>
          <cell r="K907">
            <v>4.0923587706078027E-2</v>
          </cell>
          <cell r="L907">
            <v>4.407826423704958E-2</v>
          </cell>
          <cell r="M907">
            <v>4.7280401370666719E-2</v>
          </cell>
          <cell r="N907">
            <v>4.7050638631237526E-2</v>
          </cell>
          <cell r="O907">
            <v>4.7464461609559729E-2</v>
          </cell>
        </row>
        <row r="908">
          <cell r="A908" t="str">
            <v>D-RHES_NKEV_GAS_ELC_CHP</v>
          </cell>
          <cell r="B908" t="str">
            <v>VAR_fout</v>
          </cell>
          <cell r="C908" t="str">
            <v>RHES_ELC</v>
          </cell>
          <cell r="D908">
            <v>9.664672854139994E-3</v>
          </cell>
          <cell r="E908">
            <v>1.8144249902147377E-3</v>
          </cell>
          <cell r="F908">
            <v>6.6308450308157256E-3</v>
          </cell>
          <cell r="G908">
            <v>5.8928395003648637E-3</v>
          </cell>
          <cell r="H908">
            <v>1.596673069700735E-2</v>
          </cell>
          <cell r="I908">
            <v>1.6052311130894517E-2</v>
          </cell>
          <cell r="J908">
            <v>1.569638712321304E-2</v>
          </cell>
          <cell r="K908">
            <v>2.209459181014448E-2</v>
          </cell>
          <cell r="L908">
            <v>1.9811827135062059E-2</v>
          </cell>
          <cell r="M908">
            <v>2.0665477338887656E-2</v>
          </cell>
          <cell r="N908">
            <v>8.7433357740413928E-2</v>
          </cell>
          <cell r="O908">
            <v>8.4684072910888183E-2</v>
          </cell>
        </row>
        <row r="909">
          <cell r="A909" t="str">
            <v>D-RHES_NKEV_GAS_ELC_CHP</v>
          </cell>
          <cell r="B909" t="str">
            <v>VAR_fout</v>
          </cell>
          <cell r="C909" t="str">
            <v>ELC5</v>
          </cell>
          <cell r="D909">
            <v>9.5920518336126154E-3</v>
          </cell>
          <cell r="E909">
            <v>1.8125852161016865E-3</v>
          </cell>
          <cell r="F909">
            <v>6.6489390197862607E-3</v>
          </cell>
          <cell r="G909">
            <v>5.9100238621599636E-3</v>
          </cell>
          <cell r="H909">
            <v>1.6221682264539572E-2</v>
          </cell>
          <cell r="I909">
            <v>1.6163702025675637E-2</v>
          </cell>
          <cell r="J909">
            <v>1.5878821599448714E-2</v>
          </cell>
          <cell r="K909">
            <v>2.2466926144223819E-2</v>
          </cell>
          <cell r="L909">
            <v>2.0100837056947075E-2</v>
          </cell>
          <cell r="M909">
            <v>2.0993558875417005E-2</v>
          </cell>
          <cell r="N909">
            <v>8.8259355290524866E-2</v>
          </cell>
          <cell r="O909">
            <v>8.6197194180369946E-2</v>
          </cell>
        </row>
        <row r="910">
          <cell r="A910" t="str">
            <v>D-RHES_NKEV_GAS_ELC_CHP</v>
          </cell>
          <cell r="B910" t="str">
            <v>VAR_fin</v>
          </cell>
          <cell r="C910" t="str">
            <v>RHES_NKEV_GAS_ELC_CHP</v>
          </cell>
          <cell r="D910">
            <v>1.9256724687752629E-2</v>
          </cell>
          <cell r="E910">
            <v>3.6270102063164214E-3</v>
          </cell>
          <cell r="F910">
            <v>1.327340430809828E-2</v>
          </cell>
          <cell r="G910">
            <v>1.1802863362524826E-2</v>
          </cell>
          <cell r="H910">
            <v>3.2188412961546918E-2</v>
          </cell>
          <cell r="I910">
            <v>3.221601315657014E-2</v>
          </cell>
          <cell r="J910">
            <v>3.1575208722661778E-2</v>
          </cell>
          <cell r="K910">
            <v>4.4561517954368281E-2</v>
          </cell>
          <cell r="L910">
            <v>3.9912664192009166E-2</v>
          </cell>
          <cell r="M910">
            <v>4.165903621430464E-2</v>
          </cell>
          <cell r="N910">
            <v>0.17569271303093884</v>
          </cell>
          <cell r="O910">
            <v>0.17088126709125814</v>
          </cell>
        </row>
        <row r="911">
          <cell r="A911" t="str">
            <v>SCOM-SHSTG-SOL</v>
          </cell>
          <cell r="B911" t="str">
            <v>VAR_fout</v>
          </cell>
          <cell r="C911" t="str">
            <v>SCOM-SHASOL</v>
          </cell>
          <cell r="D911">
            <v>1.2527621624535237E-4</v>
          </cell>
          <cell r="E911">
            <v>1.29042687612386E-4</v>
          </cell>
          <cell r="F911">
            <v>1.4076974546150832E-2</v>
          </cell>
          <cell r="G911">
            <v>9.5674356415976769E-3</v>
          </cell>
          <cell r="H911">
            <v>4.0533406279022334E-2</v>
          </cell>
          <cell r="I911">
            <v>4.1035906522986172E-2</v>
          </cell>
          <cell r="J911">
            <v>2.731681816407356E-2</v>
          </cell>
          <cell r="K911">
            <v>8.6759924310911951E-2</v>
          </cell>
          <cell r="L911">
            <v>5.7236482934944093E-2</v>
          </cell>
          <cell r="M911">
            <v>9.8023822970341998E-2</v>
          </cell>
          <cell r="N911">
            <v>8.5218432871756442E-2</v>
          </cell>
          <cell r="O911">
            <v>0.13970416624974627</v>
          </cell>
        </row>
        <row r="912">
          <cell r="A912" t="str">
            <v>SCOM-SHSTG-SOL</v>
          </cell>
          <cell r="B912" t="str">
            <v>VAR_fin</v>
          </cell>
          <cell r="C912" t="str">
            <v>SCOM-SHASOL</v>
          </cell>
          <cell r="D912">
            <v>1.2255726362748909E-4</v>
          </cell>
          <cell r="E912">
            <v>1.215614372504805E-4</v>
          </cell>
          <cell r="F912">
            <v>1.8122869764171566E-2</v>
          </cell>
          <cell r="G912">
            <v>1.1927870140483268E-2</v>
          </cell>
          <cell r="H912">
            <v>4.91085674400654E-2</v>
          </cell>
          <cell r="I912">
            <v>4.8258646478061926E-2</v>
          </cell>
          <cell r="J912">
            <v>3.1173219981678282E-2</v>
          </cell>
          <cell r="K912">
            <v>9.6351790636418799E-2</v>
          </cell>
          <cell r="L912">
            <v>6.3575018121830876E-2</v>
          </cell>
          <cell r="M912">
            <v>0.10886350221930552</v>
          </cell>
          <cell r="N912">
            <v>9.4651813795039882E-2</v>
          </cell>
          <cell r="O912">
            <v>0.15513167853827128</v>
          </cell>
        </row>
        <row r="913">
          <cell r="A913" t="str">
            <v>SCOM-SHSTG-SOL</v>
          </cell>
          <cell r="B913" t="str">
            <v>VAR_ncap</v>
          </cell>
          <cell r="C913" t="str">
            <v>-</v>
          </cell>
          <cell r="D913">
            <v>2.2698431536716999E-2</v>
          </cell>
          <cell r="E913">
            <v>7.2954789417342496E-4</v>
          </cell>
          <cell r="F913">
            <v>1.7611085617341699E-5</v>
          </cell>
          <cell r="G913">
            <v>5.8686399236407797E-6</v>
          </cell>
          <cell r="H913">
            <v>1.7244598723834902E-2</v>
          </cell>
          <cell r="I913">
            <v>6.26040268911391E-3</v>
          </cell>
          <cell r="J913">
            <v>1.72849291550349E-6</v>
          </cell>
          <cell r="K913">
            <v>1.7320511012295502E-2</v>
          </cell>
          <cell r="L913">
            <v>5.4140325079613796E-3</v>
          </cell>
          <cell r="M913">
            <v>4.2548446257863301E-4</v>
          </cell>
          <cell r="N913">
            <v>2.0601862963512501E-2</v>
          </cell>
          <cell r="O913">
            <v>6.3052427962709198E-3</v>
          </cell>
        </row>
        <row r="914">
          <cell r="A914" t="str">
            <v>SCOM-SHSTG-SOL</v>
          </cell>
          <cell r="B914" t="str">
            <v>VAR_cap</v>
          </cell>
          <cell r="C914" t="str">
            <v>-</v>
          </cell>
          <cell r="D914">
            <v>2.2698431536716999E-2</v>
          </cell>
          <cell r="E914">
            <v>2.3427979430890401E-2</v>
          </cell>
          <cell r="F914">
            <v>2.3445590516507801E-2</v>
          </cell>
          <cell r="G914">
            <v>2.34514591564314E-2</v>
          </cell>
          <cell r="H914">
            <v>2.3528344533255498E-2</v>
          </cell>
          <cell r="I914">
            <v>2.3513451836610199E-2</v>
          </cell>
          <cell r="J914">
            <v>2.3506729905864301E-2</v>
          </cell>
          <cell r="K914">
            <v>2.3582642194324901E-2</v>
          </cell>
          <cell r="L914">
            <v>2.3697979398258202E-2</v>
          </cell>
          <cell r="M914">
            <v>2.31600279828355E-2</v>
          </cell>
          <cell r="N914">
            <v>2.7792899731422301E-2</v>
          </cell>
          <cell r="O914">
            <v>2.7332590222362001E-2</v>
          </cell>
        </row>
        <row r="915">
          <cell r="A915" t="str">
            <v>RHNM-SHELCBRA</v>
          </cell>
          <cell r="B915" t="str">
            <v>VAR_fout</v>
          </cell>
          <cell r="C915" t="str">
            <v>RHNM-SHELCB</v>
          </cell>
          <cell r="E915">
            <v>0.15438957510553367</v>
          </cell>
          <cell r="F915">
            <v>0.25489867139576389</v>
          </cell>
          <cell r="G915">
            <v>0.24800988729158582</v>
          </cell>
          <cell r="H915">
            <v>0.13132381745116997</v>
          </cell>
          <cell r="I915">
            <v>1.2597895981479975E-2</v>
          </cell>
          <cell r="J915">
            <v>4.0361596027730123E-2</v>
          </cell>
          <cell r="K915">
            <v>2.3282830533211958E-2</v>
          </cell>
          <cell r="L915">
            <v>1.0206723273038667E-2</v>
          </cell>
          <cell r="M915">
            <v>3.3965520504697908E-2</v>
          </cell>
          <cell r="N915">
            <v>1.0776095517584898E-2</v>
          </cell>
          <cell r="O915">
            <v>1.4019811865710264E-2</v>
          </cell>
        </row>
        <row r="916">
          <cell r="A916" t="str">
            <v>RHNM-SHELCBRA</v>
          </cell>
          <cell r="B916" t="str">
            <v>VAR_fin</v>
          </cell>
          <cell r="C916" t="str">
            <v>RHNM-SHAELCB</v>
          </cell>
          <cell r="E916">
            <v>0.15438957510553367</v>
          </cell>
          <cell r="F916">
            <v>0.25489867139576389</v>
          </cell>
          <cell r="G916">
            <v>0.24800988729158582</v>
          </cell>
          <cell r="H916">
            <v>0.13132381745116997</v>
          </cell>
          <cell r="I916">
            <v>1.2597895981479975E-2</v>
          </cell>
          <cell r="J916">
            <v>4.0361596027730123E-2</v>
          </cell>
          <cell r="K916">
            <v>2.3282830533211958E-2</v>
          </cell>
          <cell r="L916">
            <v>1.0206723273038667E-2</v>
          </cell>
          <cell r="M916">
            <v>3.3965520504697908E-2</v>
          </cell>
          <cell r="N916">
            <v>1.0776095517584898E-2</v>
          </cell>
          <cell r="O916">
            <v>1.4019811865710264E-2</v>
          </cell>
        </row>
        <row r="917">
          <cell r="A917" t="str">
            <v>RHNM-SHELCBRA</v>
          </cell>
          <cell r="B917" t="str">
            <v>VAR_ncap</v>
          </cell>
          <cell r="C917" t="str">
            <v>-</v>
          </cell>
          <cell r="E917">
            <v>2.0343568996750001E-2</v>
          </cell>
          <cell r="H917">
            <v>1.8320443112267899E-3</v>
          </cell>
          <cell r="J917">
            <v>2.9256976885632699E-3</v>
          </cell>
          <cell r="L917">
            <v>7.0055400755292805E-4</v>
          </cell>
          <cell r="M917">
            <v>2.6381290999033702E-3</v>
          </cell>
          <cell r="N917">
            <v>3.7332149811834499E-4</v>
          </cell>
          <cell r="O917">
            <v>9.5839272420018503E-4</v>
          </cell>
        </row>
        <row r="918">
          <cell r="A918" t="str">
            <v>RHNM-SHELCBRA</v>
          </cell>
          <cell r="B918" t="str">
            <v>VAR_cap</v>
          </cell>
          <cell r="C918" t="str">
            <v>-</v>
          </cell>
          <cell r="E918">
            <v>2.0343568996750001E-2</v>
          </cell>
          <cell r="F918">
            <v>2.0342490137438708E-2</v>
          </cell>
          <cell r="G918">
            <v>2.0337428494544191E-2</v>
          </cell>
          <cell r="H918">
            <v>1.2120662689054972E-2</v>
          </cell>
          <cell r="I918">
            <v>1.7040224978689998E-3</v>
          </cell>
          <cell r="J918">
            <v>4.4214579621334989E-3</v>
          </cell>
          <cell r="K918">
            <v>2.7320110666034158E-3</v>
          </cell>
          <cell r="L918">
            <v>1.4646651825159299E-3</v>
          </cell>
          <cell r="M918">
            <v>3.2533673010299731E-3</v>
          </cell>
          <cell r="N918">
            <v>1.5783030288516002E-3</v>
          </cell>
          <cell r="O918">
            <v>1.999638258579E-3</v>
          </cell>
        </row>
        <row r="919">
          <cell r="A919" t="str">
            <v>RHNM-SHSTG-SOL</v>
          </cell>
          <cell r="B919" t="str">
            <v>VAR_fout</v>
          </cell>
          <cell r="C919" t="str">
            <v>RHNM-SHASOL</v>
          </cell>
          <cell r="E919">
            <v>8.3072254810062136E-5</v>
          </cell>
          <cell r="F919">
            <v>3.8065344890670862E-3</v>
          </cell>
          <cell r="G919">
            <v>5.0844377458431076E-3</v>
          </cell>
          <cell r="H919">
            <v>4.3257303978561706E-3</v>
          </cell>
          <cell r="I919">
            <v>1.4229764047643039E-3</v>
          </cell>
          <cell r="J919">
            <v>1.1751151971464292E-3</v>
          </cell>
          <cell r="K919">
            <v>3.0236931107084897E-3</v>
          </cell>
          <cell r="L919">
            <v>3.0868196569218955E-3</v>
          </cell>
          <cell r="M919">
            <v>7.9367953742997786E-3</v>
          </cell>
          <cell r="N919">
            <v>3.8793100211667077E-3</v>
          </cell>
          <cell r="O919">
            <v>3.0007565715942934E-3</v>
          </cell>
        </row>
        <row r="920">
          <cell r="A920" t="str">
            <v>RHNM-SHSTG-SOL</v>
          </cell>
          <cell r="B920" t="str">
            <v>VAR_fin</v>
          </cell>
          <cell r="C920" t="str">
            <v>RHNM-SHASOL</v>
          </cell>
          <cell r="E920">
            <v>2.2650221714270155E-6</v>
          </cell>
          <cell r="F920">
            <v>3.7259896885096138E-3</v>
          </cell>
          <cell r="G920">
            <v>4.9959866832631874E-3</v>
          </cell>
          <cell r="H920">
            <v>4.2695700670073748E-3</v>
          </cell>
          <cell r="I920">
            <v>1.3820475614095169E-3</v>
          </cell>
          <cell r="J920">
            <v>1.0640844526865702E-3</v>
          </cell>
          <cell r="K920">
            <v>2.9347524650008994E-3</v>
          </cell>
          <cell r="L920">
            <v>3.0377639539391019E-3</v>
          </cell>
          <cell r="M920">
            <v>7.8349758506868847E-3</v>
          </cell>
          <cell r="N920">
            <v>3.8268654712486057E-3</v>
          </cell>
          <cell r="O920">
            <v>2.8373867250597721E-3</v>
          </cell>
        </row>
        <row r="921">
          <cell r="A921" t="str">
            <v>RHNM-SHSTG-SOL</v>
          </cell>
          <cell r="B921" t="str">
            <v>VAR_ncap</v>
          </cell>
          <cell r="C921" t="str">
            <v>-</v>
          </cell>
          <cell r="D921">
            <v>1.1458613160752E-4</v>
          </cell>
          <cell r="E921">
            <v>6.5112325933441595E-5</v>
          </cell>
          <cell r="F921">
            <v>5.2046208651078299E-4</v>
          </cell>
          <cell r="G921">
            <v>2.14532527396687E-4</v>
          </cell>
          <cell r="H921">
            <v>2.3942347351369698E-5</v>
          </cell>
          <cell r="I921">
            <v>1.30440248646176E-5</v>
          </cell>
          <cell r="J921">
            <v>2.1335267049531101E-4</v>
          </cell>
          <cell r="K921">
            <v>4.7286875446836499E-4</v>
          </cell>
          <cell r="L921">
            <v>2.8573708636481301E-5</v>
          </cell>
          <cell r="M921">
            <v>9.1464793122713901E-4</v>
          </cell>
          <cell r="N921">
            <v>5.4600001016589799E-5</v>
          </cell>
          <cell r="O921">
            <v>2.0574917056209701E-5</v>
          </cell>
        </row>
        <row r="922">
          <cell r="A922" t="str">
            <v>RHNM-SHSTG-SOL</v>
          </cell>
          <cell r="B922" t="str">
            <v>VAR_cap</v>
          </cell>
          <cell r="C922" t="str">
            <v>-</v>
          </cell>
          <cell r="D922">
            <v>1.1458613160752E-4</v>
          </cell>
          <cell r="E922">
            <v>1.7969845754096201E-4</v>
          </cell>
          <cell r="F922">
            <v>7.0016054405174497E-4</v>
          </cell>
          <cell r="G922">
            <v>9.1469307144843197E-4</v>
          </cell>
          <cell r="H922">
            <v>8.2201299659817703E-4</v>
          </cell>
          <cell r="I922">
            <v>3.2000020448180798E-4</v>
          </cell>
          <cell r="J922">
            <v>2.5033904271129899E-4</v>
          </cell>
          <cell r="K922">
            <v>6.9926544982829399E-4</v>
          </cell>
          <cell r="L922">
            <v>6.8853114771208002E-4</v>
          </cell>
          <cell r="M922">
            <v>1.4160903943319801E-3</v>
          </cell>
          <cell r="N922">
            <v>1.0725188073000399E-3</v>
          </cell>
          <cell r="O922">
            <v>9.898228492999379E-4</v>
          </cell>
        </row>
        <row r="923">
          <cell r="A923" t="str">
            <v>RHNS-SHELCHP</v>
          </cell>
          <cell r="B923" t="str">
            <v>VAR_fout</v>
          </cell>
          <cell r="C923" t="str">
            <v>RHNS-SHAELCH</v>
          </cell>
          <cell r="E923">
            <v>0.24271747058512155</v>
          </cell>
          <cell r="F923">
            <v>0.64684083788091529</v>
          </cell>
          <cell r="G923">
            <v>1.5042880946094634</v>
          </cell>
          <cell r="H923">
            <v>1.5045430089050504</v>
          </cell>
          <cell r="I923">
            <v>1.50458778403657</v>
          </cell>
          <cell r="J923">
            <v>1.5046708577383492</v>
          </cell>
          <cell r="K923">
            <v>1.9178934454952741</v>
          </cell>
          <cell r="L923">
            <v>1.9180227184743459</v>
          </cell>
          <cell r="M923">
            <v>1.9182050591909956</v>
          </cell>
          <cell r="N923">
            <v>1.9187942008155865</v>
          </cell>
          <cell r="O923">
            <v>1.9194617730446772</v>
          </cell>
        </row>
        <row r="924">
          <cell r="A924" t="str">
            <v>RHNS-SHELCHP</v>
          </cell>
          <cell r="B924" t="str">
            <v>VAR_fin</v>
          </cell>
          <cell r="C924" t="str">
            <v>RHNS_ELC</v>
          </cell>
          <cell r="E924">
            <v>7.4605779892967655E-2</v>
          </cell>
          <cell r="F924">
            <v>0.19405225136427451</v>
          </cell>
          <cell r="G924">
            <v>0.43392925806042215</v>
          </cell>
          <cell r="H924">
            <v>0.4198724676014095</v>
          </cell>
          <cell r="I924">
            <v>0.40664534703691085</v>
          </cell>
          <cell r="J924">
            <v>0.39596601519430191</v>
          </cell>
          <cell r="K924">
            <v>0.49176755012699369</v>
          </cell>
          <cell r="L924">
            <v>0.49180069704470419</v>
          </cell>
          <cell r="M924">
            <v>0.49184745107461364</v>
          </cell>
          <cell r="N924">
            <v>0.49199851302963821</v>
          </cell>
          <cell r="O924">
            <v>0.49216968539607137</v>
          </cell>
        </row>
        <row r="925">
          <cell r="A925" t="str">
            <v>RHNS-SHELCHP</v>
          </cell>
          <cell r="B925" t="str">
            <v>VAR_fin</v>
          </cell>
          <cell r="C925" t="str">
            <v>RHNSELCHPC</v>
          </cell>
          <cell r="E925">
            <v>0.24271747058512155</v>
          </cell>
          <cell r="F925">
            <v>0.64684083788091529</v>
          </cell>
          <cell r="G925">
            <v>1.5042880946094634</v>
          </cell>
          <cell r="H925">
            <v>1.5045430089050504</v>
          </cell>
          <cell r="I925">
            <v>1.50458778403657</v>
          </cell>
          <cell r="J925">
            <v>1.5046708577383492</v>
          </cell>
          <cell r="K925">
            <v>1.9178934454952741</v>
          </cell>
          <cell r="L925">
            <v>1.9180227184743459</v>
          </cell>
          <cell r="M925">
            <v>1.9182050591909956</v>
          </cell>
          <cell r="N925">
            <v>1.9187942008155865</v>
          </cell>
          <cell r="O925">
            <v>1.9194617730446772</v>
          </cell>
        </row>
        <row r="926">
          <cell r="A926" t="str">
            <v>RHNS-SHELCHP</v>
          </cell>
          <cell r="B926" t="str">
            <v>VAR_ncap</v>
          </cell>
          <cell r="C926" t="str">
            <v>-</v>
          </cell>
          <cell r="E926">
            <v>1.7819259449453301E-2</v>
          </cell>
          <cell r="F926">
            <v>2.9513909311486598E-2</v>
          </cell>
          <cell r="G926">
            <v>6.3136884988198499E-2</v>
          </cell>
          <cell r="H926">
            <v>8.0638861005504492E-3</v>
          </cell>
          <cell r="I926">
            <v>4.4340954696531203E-2</v>
          </cell>
          <cell r="J926">
            <v>5.7317953449431497E-2</v>
          </cell>
          <cell r="K926">
            <v>3.8272191036377003E-2</v>
          </cell>
          <cell r="L926">
            <v>4.5049561220117301E-2</v>
          </cell>
          <cell r="M926">
            <v>5.6644901606866999E-2</v>
          </cell>
          <cell r="N926">
            <v>4.5756250563933197E-2</v>
          </cell>
          <cell r="O926">
            <v>3.7936009956353801E-2</v>
          </cell>
        </row>
        <row r="927">
          <cell r="A927" t="str">
            <v>RHNS-SHELCHP</v>
          </cell>
          <cell r="B927" t="str">
            <v>VAR_cap</v>
          </cell>
          <cell r="C927" t="str">
            <v>-</v>
          </cell>
          <cell r="E927">
            <v>1.7819259449453301E-2</v>
          </cell>
          <cell r="F927">
            <v>4.7332825621548662E-2</v>
          </cell>
          <cell r="G927">
            <v>0.11046865433214001</v>
          </cell>
          <cell r="H927">
            <v>0.10984099193935171</v>
          </cell>
          <cell r="I927">
            <v>0.10972467260212856</v>
          </cell>
          <cell r="J927">
            <v>0.1097212705024514</v>
          </cell>
          <cell r="K927">
            <v>0.13992903308946689</v>
          </cell>
          <cell r="L927">
            <v>0.13985658130169359</v>
          </cell>
          <cell r="M927">
            <v>0.13996485051962715</v>
          </cell>
          <cell r="N927">
            <v>0.13994610646704211</v>
          </cell>
          <cell r="O927">
            <v>0.14033548631163162</v>
          </cell>
        </row>
        <row r="928">
          <cell r="A928" t="str">
            <v>SCOM-SHBIOBR</v>
          </cell>
          <cell r="B928" t="str">
            <v>VAR_fout</v>
          </cell>
          <cell r="C928" t="str">
            <v>SCOM-SHBIO</v>
          </cell>
          <cell r="D928">
            <v>1.2230737665650826</v>
          </cell>
          <cell r="E928">
            <v>1.340770809669338</v>
          </cell>
          <cell r="F928">
            <v>1.4140885004333072</v>
          </cell>
          <cell r="G928">
            <v>1.4122806586352756</v>
          </cell>
          <cell r="H928">
            <v>1.5484132138664495</v>
          </cell>
          <cell r="I928">
            <v>1.6673025883602353</v>
          </cell>
          <cell r="J928">
            <v>1.7574770008483036</v>
          </cell>
          <cell r="K928">
            <v>1.8310834302704215</v>
          </cell>
          <cell r="L928">
            <v>1.8344636020874641</v>
          </cell>
          <cell r="M928">
            <v>1.8231533510478219</v>
          </cell>
          <cell r="N928">
            <v>2.9724657552449174</v>
          </cell>
          <cell r="O928">
            <v>3.0429338541354487</v>
          </cell>
        </row>
        <row r="929">
          <cell r="A929" t="str">
            <v>SCOM-SHBIOBR</v>
          </cell>
          <cell r="B929" t="str">
            <v>VAR_fin</v>
          </cell>
          <cell r="C929" t="str">
            <v>SBIO</v>
          </cell>
          <cell r="D929">
            <v>1.4022859052569177</v>
          </cell>
          <cell r="E929">
            <v>1.5372286283757604</v>
          </cell>
          <cell r="F929">
            <v>1.6212892690131933</v>
          </cell>
          <cell r="G929">
            <v>1.6192165313406071</v>
          </cell>
          <cell r="H929">
            <v>1.775296048918197</v>
          </cell>
          <cell r="I929">
            <v>1.9116058110069198</v>
          </cell>
          <cell r="J929">
            <v>2.0149931218164459</v>
          </cell>
          <cell r="K929">
            <v>2.0993848088402003</v>
          </cell>
          <cell r="L929">
            <v>2.1032602638012694</v>
          </cell>
          <cell r="M929">
            <v>2.0902927666221296</v>
          </cell>
          <cell r="N929">
            <v>3.4080093502005466</v>
          </cell>
          <cell r="O929">
            <v>3.4888028595912073</v>
          </cell>
        </row>
        <row r="930">
          <cell r="A930" t="str">
            <v>SCOM-SHBIOBR</v>
          </cell>
          <cell r="B930" t="str">
            <v>VAR_ncap</v>
          </cell>
          <cell r="C930" t="str">
            <v>-</v>
          </cell>
          <cell r="D930">
            <v>1.0171741272912599E-5</v>
          </cell>
          <cell r="E930">
            <v>7.19996538285131E-5</v>
          </cell>
          <cell r="F930">
            <v>4.6594802755664704E-3</v>
          </cell>
          <cell r="G930">
            <v>3.4021517587713898E-5</v>
          </cell>
          <cell r="H930">
            <v>0.10073933835837701</v>
          </cell>
          <cell r="I930">
            <v>4.0320078403521198E-2</v>
          </cell>
          <cell r="J930">
            <v>2.5448224778289698E-5</v>
          </cell>
          <cell r="K930">
            <v>0.12112765348240299</v>
          </cell>
          <cell r="L930">
            <v>1.7419233565205298E-2</v>
          </cell>
          <cell r="M930">
            <v>4.6331610874957799E-3</v>
          </cell>
          <cell r="N930">
            <v>0.199591900988526</v>
          </cell>
          <cell r="O930">
            <v>5.93958543982347E-2</v>
          </cell>
        </row>
        <row r="931">
          <cell r="A931" t="str">
            <v>SCOM-SHBIOBR</v>
          </cell>
          <cell r="B931" t="str">
            <v>VAR_cap</v>
          </cell>
          <cell r="C931" t="str">
            <v>-</v>
          </cell>
          <cell r="D931">
            <v>0.10535109720994891</v>
          </cell>
          <cell r="E931">
            <v>0.1054216292263484</v>
          </cell>
          <cell r="F931">
            <v>0.11007810536820056</v>
          </cell>
          <cell r="G931">
            <v>0.11010335310290591</v>
          </cell>
          <cell r="H931">
            <v>0.1327717145032645</v>
          </cell>
          <cell r="I931">
            <v>0.14205764910723195</v>
          </cell>
          <cell r="J931">
            <v>0.14105553477329455</v>
          </cell>
          <cell r="K931">
            <v>0.16145947718214432</v>
          </cell>
          <cell r="L931">
            <v>0.14475170711310398</v>
          </cell>
          <cell r="M931">
            <v>0.1431658026255534</v>
          </cell>
          <cell r="N931">
            <v>0.23755552792688328</v>
          </cell>
          <cell r="O931">
            <v>0.26360501760069943</v>
          </cell>
        </row>
        <row r="932">
          <cell r="A932" t="str">
            <v>RHES-SHDEM</v>
          </cell>
          <cell r="B932" t="str">
            <v>VAR_fout</v>
          </cell>
          <cell r="C932" t="str">
            <v>RHES-SHD</v>
          </cell>
          <cell r="D932">
            <v>62.024837503894084</v>
          </cell>
          <cell r="E932">
            <v>67.815394581973521</v>
          </cell>
          <cell r="F932">
            <v>66.44155435064701</v>
          </cell>
          <cell r="G932">
            <v>64.47256407615069</v>
          </cell>
          <cell r="H932">
            <v>62.336402497188921</v>
          </cell>
          <cell r="I932">
            <v>59.383205239498317</v>
          </cell>
          <cell r="J932">
            <v>56.032310024199134</v>
          </cell>
          <cell r="K932">
            <v>52.896940072054662</v>
          </cell>
          <cell r="L932">
            <v>49.589228207113941</v>
          </cell>
          <cell r="M932">
            <v>46.196846682574026</v>
          </cell>
          <cell r="N932">
            <v>45.311849619689404</v>
          </cell>
          <cell r="O932">
            <v>38.378065779618744</v>
          </cell>
        </row>
        <row r="933">
          <cell r="A933" t="str">
            <v>RHES-SHDEM</v>
          </cell>
          <cell r="B933" t="str">
            <v>VAR_fin</v>
          </cell>
          <cell r="C933" t="str">
            <v>RHES-SHPLT</v>
          </cell>
          <cell r="D933">
            <v>1.2830936667969095</v>
          </cell>
          <cell r="E933">
            <v>1.4867426892331028</v>
          </cell>
          <cell r="F933">
            <v>1.4728643589226009</v>
          </cell>
          <cell r="G933">
            <v>1.4836785345208974</v>
          </cell>
          <cell r="H933">
            <v>1.4784744861803123</v>
          </cell>
          <cell r="I933">
            <v>1.4835200405857163</v>
          </cell>
          <cell r="J933">
            <v>1.4832466207922848</v>
          </cell>
          <cell r="K933">
            <v>1.4831210642127528</v>
          </cell>
          <cell r="L933">
            <v>1.4841878436408931</v>
          </cell>
          <cell r="M933">
            <v>1.4822109303614206</v>
          </cell>
          <cell r="N933">
            <v>1.4832324462097521</v>
          </cell>
          <cell r="O933">
            <v>1.4744220306688298</v>
          </cell>
        </row>
        <row r="934">
          <cell r="A934" t="str">
            <v>RHES-SHDEM</v>
          </cell>
          <cell r="B934" t="str">
            <v>VAR_fin</v>
          </cell>
          <cell r="C934" t="str">
            <v>RHES-SHLTHC-NGA</v>
          </cell>
          <cell r="D934">
            <v>6.2317795757344002E-2</v>
          </cell>
          <cell r="E934">
            <v>3.6431027814446499E-3</v>
          </cell>
          <cell r="F934">
            <v>3.1215059239087396E-2</v>
          </cell>
          <cell r="G934">
            <v>2.1949905274966215E-2</v>
          </cell>
          <cell r="H934">
            <v>6.7421751177670283E-2</v>
          </cell>
          <cell r="I934">
            <v>6.6029182546088611E-2</v>
          </cell>
          <cell r="J934">
            <v>6.181446100758578E-2</v>
          </cell>
          <cell r="K934">
            <v>7.9637879068982287E-2</v>
          </cell>
          <cell r="L934">
            <v>7.708959253707319E-2</v>
          </cell>
          <cell r="M934">
            <v>7.1897988944917626E-2</v>
          </cell>
          <cell r="N934">
            <v>0.36089468720112283</v>
          </cell>
          <cell r="O934">
            <v>0.33379953228270404</v>
          </cell>
        </row>
        <row r="935">
          <cell r="A935" t="str">
            <v>RHES-SHDEM</v>
          </cell>
          <cell r="B935" t="str">
            <v>VAR_fin</v>
          </cell>
          <cell r="C935" t="str">
            <v>RHES-SHSOL</v>
          </cell>
          <cell r="D935">
            <v>0.37000013929056558</v>
          </cell>
          <cell r="E935">
            <v>0.43556347906366261</v>
          </cell>
          <cell r="F935">
            <v>0.43470424844458649</v>
          </cell>
          <cell r="G935">
            <v>0.43208802700927856</v>
          </cell>
          <cell r="H935">
            <v>0.4174603057354469</v>
          </cell>
          <cell r="I935">
            <v>0.37523265651614929</v>
          </cell>
          <cell r="J935">
            <v>0.37191256093109426</v>
          </cell>
          <cell r="K935">
            <v>0.3679896299445839</v>
          </cell>
          <cell r="L935">
            <v>0.33303432731798094</v>
          </cell>
          <cell r="M935">
            <v>0.31993150014358818</v>
          </cell>
          <cell r="N935">
            <v>0.32200856113916276</v>
          </cell>
          <cell r="O935">
            <v>0.38946910558651987</v>
          </cell>
        </row>
        <row r="936">
          <cell r="A936" t="str">
            <v>RHES-SHDEM</v>
          </cell>
          <cell r="B936" t="str">
            <v>VAR_fin</v>
          </cell>
          <cell r="C936" t="str">
            <v>RHES-SHLTHC-WOD</v>
          </cell>
          <cell r="D936">
            <v>6.9515693284328563E-4</v>
          </cell>
          <cell r="E936">
            <v>7.5196021324974401E-7</v>
          </cell>
          <cell r="F936">
            <v>9.7192755026671608E-3</v>
          </cell>
          <cell r="G936">
            <v>6.3116368335134274E-3</v>
          </cell>
          <cell r="H936">
            <v>1.5736449417748408E-2</v>
          </cell>
          <cell r="I936">
            <v>1.1916376696203762E-2</v>
          </cell>
          <cell r="J936">
            <v>1.1154172544929068E-2</v>
          </cell>
          <cell r="K936">
            <v>1.5482325425300125E-2</v>
          </cell>
          <cell r="L936">
            <v>1.4052523973287778E-2</v>
          </cell>
          <cell r="M936">
            <v>1.7068430823420855E-2</v>
          </cell>
          <cell r="N936">
            <v>1.7534716286550567E-2</v>
          </cell>
          <cell r="O936">
            <v>4.0869303935635259E-2</v>
          </cell>
        </row>
        <row r="937">
          <cell r="A937" t="str">
            <v>RHES-SHDEM</v>
          </cell>
          <cell r="B937" t="str">
            <v>VAR_fin</v>
          </cell>
          <cell r="C937" t="str">
            <v>RHES-SHNGA</v>
          </cell>
          <cell r="D937">
            <v>17.527247114505602</v>
          </cell>
          <cell r="E937">
            <v>20.411349862525263</v>
          </cell>
          <cell r="F937">
            <v>18.256502085525856</v>
          </cell>
          <cell r="G937">
            <v>19.869260458326014</v>
          </cell>
          <cell r="H937">
            <v>20.382436583340812</v>
          </cell>
          <cell r="I937">
            <v>19.048232813124297</v>
          </cell>
          <cell r="J937">
            <v>18.520810101816412</v>
          </cell>
          <cell r="K937">
            <v>17.986646239053361</v>
          </cell>
          <cell r="L937">
            <v>16.780898199288</v>
          </cell>
          <cell r="M937">
            <v>15.539825622336505</v>
          </cell>
          <cell r="N937">
            <v>15.22256814747618</v>
          </cell>
          <cell r="O937">
            <v>12.624240257248692</v>
          </cell>
        </row>
        <row r="938">
          <cell r="A938" t="str">
            <v>RHES-SHDEM</v>
          </cell>
          <cell r="B938" t="str">
            <v>VAR_fin</v>
          </cell>
          <cell r="C938" t="str">
            <v>RHES-SHNGAH</v>
          </cell>
          <cell r="D938">
            <v>4.5146584382892846E-3</v>
          </cell>
          <cell r="F938">
            <v>2.2273904205069063E-2</v>
          </cell>
          <cell r="G938">
            <v>8.944202991923068E-3</v>
          </cell>
          <cell r="H938">
            <v>7.6156806525734033E-2</v>
          </cell>
          <cell r="I938">
            <v>7.5863509973083484E-2</v>
          </cell>
          <cell r="J938">
            <v>7.2964267856644477E-2</v>
          </cell>
          <cell r="K938">
            <v>1.7596442929173479</v>
          </cell>
          <cell r="L938">
            <v>1.7609972874897</v>
          </cell>
          <cell r="M938">
            <v>1.7580685360044941</v>
          </cell>
          <cell r="N938">
            <v>4.904844702643504</v>
          </cell>
          <cell r="O938">
            <v>4.8891121967064128</v>
          </cell>
        </row>
        <row r="939">
          <cell r="A939" t="str">
            <v>RHES-SHDEM</v>
          </cell>
          <cell r="B939" t="str">
            <v>VAR_fin</v>
          </cell>
          <cell r="C939" t="str">
            <v>RHES-SHCOA</v>
          </cell>
          <cell r="D939">
            <v>9.7760116175509268E-2</v>
          </cell>
          <cell r="E939">
            <v>7.1926077136605496E-2</v>
          </cell>
          <cell r="F939">
            <v>1.9705844955741406E-2</v>
          </cell>
          <cell r="G939">
            <v>7.1233609359827015E-3</v>
          </cell>
          <cell r="H939">
            <v>1.2583829536329676E-2</v>
          </cell>
          <cell r="I939">
            <v>2.3886887007612519E-3</v>
          </cell>
          <cell r="J939">
            <v>2.145361962560521E-3</v>
          </cell>
          <cell r="K939">
            <v>1.0116814379940162E-3</v>
          </cell>
          <cell r="L939">
            <v>6.8303845872736931E-4</v>
          </cell>
          <cell r="M939">
            <v>2.7313914324461693E-3</v>
          </cell>
          <cell r="N939">
            <v>1.5079396688404761E-3</v>
          </cell>
          <cell r="O939">
            <v>7.2112829103929046E-3</v>
          </cell>
        </row>
        <row r="940">
          <cell r="A940" t="str">
            <v>RHES-SHDEM</v>
          </cell>
          <cell r="B940" t="str">
            <v>VAR_fin</v>
          </cell>
          <cell r="C940" t="str">
            <v>RHES-SHLFO</v>
          </cell>
          <cell r="D940">
            <v>21.623990836662717</v>
          </cell>
          <cell r="E940">
            <v>19.946041355726251</v>
          </cell>
          <cell r="F940">
            <v>20.579868440699283</v>
          </cell>
          <cell r="G940">
            <v>19.55105686918445</v>
          </cell>
          <cell r="H940">
            <v>15.914819709772722</v>
          </cell>
          <cell r="I940">
            <v>15.581587296161915</v>
          </cell>
          <cell r="J940">
            <v>15.118169947830582</v>
          </cell>
          <cell r="K940">
            <v>11.570545840641108</v>
          </cell>
          <cell r="L940">
            <v>10.340168736026721</v>
          </cell>
          <cell r="M940">
            <v>8.7024592482103582</v>
          </cell>
          <cell r="N940">
            <v>4.8051977285798673</v>
          </cell>
          <cell r="O940">
            <v>1.4310175137529981</v>
          </cell>
        </row>
        <row r="941">
          <cell r="A941" t="str">
            <v>RHES-SHDEM</v>
          </cell>
          <cell r="B941" t="str">
            <v>VAR_fin</v>
          </cell>
          <cell r="C941" t="str">
            <v>RHES-SHCON</v>
          </cell>
          <cell r="D941">
            <v>1.4654914396873597</v>
          </cell>
          <cell r="E941">
            <v>3.549620419753492</v>
          </cell>
          <cell r="F941">
            <v>3.549012422128436</v>
          </cell>
          <cell r="G941">
            <v>3.5486603193106947</v>
          </cell>
          <cell r="H941">
            <v>3.5492327294597059</v>
          </cell>
          <cell r="I941">
            <v>3.5493528979298077</v>
          </cell>
          <cell r="J941">
            <v>3.5488984021998062</v>
          </cell>
          <cell r="K941">
            <v>3.5479990970481228</v>
          </cell>
          <cell r="L941">
            <v>3.5482434855248486</v>
          </cell>
          <cell r="M941">
            <v>3.5479916830476479</v>
          </cell>
          <cell r="N941">
            <v>3.5482449386635078</v>
          </cell>
          <cell r="O941">
            <v>3.5499043203630825</v>
          </cell>
        </row>
        <row r="942">
          <cell r="A942" t="str">
            <v>RHES-SHDEM</v>
          </cell>
          <cell r="B942" t="str">
            <v>VAR_fin</v>
          </cell>
          <cell r="C942" t="str">
            <v>RHES-SHWOD</v>
          </cell>
          <cell r="D942">
            <v>4.3568487797626512</v>
          </cell>
          <cell r="E942">
            <v>4.3864969107378169</v>
          </cell>
          <cell r="F942">
            <v>4.183155381627615</v>
          </cell>
          <cell r="G942">
            <v>3.940176315813658</v>
          </cell>
          <cell r="H942">
            <v>3.6198488101122859</v>
          </cell>
          <cell r="I942">
            <v>3.2506638293340075</v>
          </cell>
          <cell r="J942">
            <v>2.8178412133907869</v>
          </cell>
          <cell r="K942">
            <v>2.4209582868429003</v>
          </cell>
          <cell r="L942">
            <v>2.1599738895993639</v>
          </cell>
          <cell r="M942">
            <v>1.8891926805169652</v>
          </cell>
          <cell r="N942">
            <v>1.8201048367853891</v>
          </cell>
          <cell r="O942">
            <v>1.2629480902543078</v>
          </cell>
        </row>
        <row r="943">
          <cell r="A943" t="str">
            <v>RHES-SHDEM</v>
          </cell>
          <cell r="B943" t="str">
            <v>VAR_fin</v>
          </cell>
          <cell r="C943" t="str">
            <v>RHES-SHLTHD</v>
          </cell>
          <cell r="D943">
            <v>1.8462867074720224</v>
          </cell>
          <cell r="E943">
            <v>3.5036526315189747</v>
          </cell>
          <cell r="F943">
            <v>3.4876909551325759</v>
          </cell>
          <cell r="G943">
            <v>2.6390454698291257</v>
          </cell>
          <cell r="H943">
            <v>3.265652645211091</v>
          </cell>
          <cell r="I943">
            <v>3.1065825492548989</v>
          </cell>
          <cell r="J943">
            <v>2.3480999931366529</v>
          </cell>
          <cell r="K943">
            <v>2.7445473548721595</v>
          </cell>
          <cell r="L943">
            <v>2.5616628150062315</v>
          </cell>
          <cell r="M943">
            <v>2.3595065108188655</v>
          </cell>
          <cell r="N943">
            <v>2.3221562196038184</v>
          </cell>
          <cell r="O943">
            <v>1.9253345592127296</v>
          </cell>
        </row>
        <row r="944">
          <cell r="A944" t="str">
            <v>RHES-SHDEM</v>
          </cell>
          <cell r="B944" t="str">
            <v>VAR_fin</v>
          </cell>
          <cell r="C944" t="str">
            <v>RHES-SHELCB</v>
          </cell>
          <cell r="D944">
            <v>4.2500289662991761</v>
          </cell>
          <cell r="E944">
            <v>3.7456929298432526</v>
          </cell>
          <cell r="F944">
            <v>4.1377824322247534</v>
          </cell>
          <cell r="G944">
            <v>2.690780656670972</v>
          </cell>
          <cell r="H944">
            <v>3.2673743866380156</v>
          </cell>
          <cell r="I944">
            <v>2.5609477518537913</v>
          </cell>
          <cell r="J944">
            <v>1.4038050081645719</v>
          </cell>
          <cell r="K944">
            <v>0.64681833597143801</v>
          </cell>
          <cell r="L944">
            <v>0.2549311421444263</v>
          </cell>
          <cell r="M944">
            <v>0.23604531759055997</v>
          </cell>
          <cell r="N944">
            <v>0.23131066563362734</v>
          </cell>
          <cell r="O944">
            <v>0.19467807845857363</v>
          </cell>
        </row>
        <row r="945">
          <cell r="A945" t="str">
            <v>RHES-SHDEM</v>
          </cell>
          <cell r="B945" t="str">
            <v>VAR_fin</v>
          </cell>
          <cell r="C945" t="str">
            <v>RHES-SHELCH</v>
          </cell>
          <cell r="D945">
            <v>9.1193868044908157</v>
          </cell>
          <cell r="E945">
            <v>10.275772097846303</v>
          </cell>
          <cell r="F945">
            <v>10.258597117309035</v>
          </cell>
          <cell r="G945">
            <v>10.271363932251269</v>
          </cell>
          <cell r="H945">
            <v>10.264123970222546</v>
          </cell>
          <cell r="I945">
            <v>10.270541819104839</v>
          </cell>
          <cell r="J945">
            <v>10.270234236387582</v>
          </cell>
          <cell r="K945">
            <v>10.26946393849458</v>
          </cell>
          <cell r="L945">
            <v>10.270962147457956</v>
          </cell>
          <cell r="M945">
            <v>10.267530915461748</v>
          </cell>
          <cell r="N945">
            <v>10.269163039432849</v>
          </cell>
          <cell r="O945">
            <v>10.24790568732327</v>
          </cell>
        </row>
        <row r="946">
          <cell r="A946" t="str">
            <v>RHES-SHDEM</v>
          </cell>
          <cell r="B946" t="str">
            <v>VAR_fin</v>
          </cell>
          <cell r="C946" t="str">
            <v>RHES-SHNST</v>
          </cell>
          <cell r="D946">
            <v>1.8069353203806954E-2</v>
          </cell>
          <cell r="E946">
            <v>2.0654834852806966E-4</v>
          </cell>
          <cell r="G946">
            <v>2.8191871431843991E-3</v>
          </cell>
          <cell r="H946">
            <v>6.336066008047217E-3</v>
          </cell>
          <cell r="I946">
            <v>1.4802586218908623E-3</v>
          </cell>
          <cell r="J946">
            <v>2.494926547692919E-3</v>
          </cell>
          <cell r="K946">
            <v>4.399168966788226E-3</v>
          </cell>
          <cell r="L946">
            <v>3.1901467260474219E-3</v>
          </cell>
          <cell r="M946">
            <v>3.7363168072335135E-3</v>
          </cell>
          <cell r="N946">
            <v>3.8986984062994367E-3</v>
          </cell>
          <cell r="O946">
            <v>9.1470970207038274E-3</v>
          </cell>
        </row>
        <row r="947">
          <cell r="A947" t="str">
            <v>D-RHEM_LTH_CHPNGA</v>
          </cell>
          <cell r="B947" t="str">
            <v>VAR_fout</v>
          </cell>
          <cell r="C947" t="str">
            <v>RHSA_LTH</v>
          </cell>
          <cell r="D947">
            <v>5.2331520890585713E-4</v>
          </cell>
          <cell r="E947">
            <v>1.4298593908018015E-2</v>
          </cell>
          <cell r="F947">
            <v>2.7821578026379235E-3</v>
          </cell>
          <cell r="G947">
            <v>2.361414311219558E-3</v>
          </cell>
          <cell r="H947">
            <v>1.7870590627520255E-3</v>
          </cell>
          <cell r="I947">
            <v>5.8559232251002055E-2</v>
          </cell>
          <cell r="J947">
            <v>4.6074805751918522E-3</v>
          </cell>
          <cell r="K947">
            <v>4.3276673110719949E-2</v>
          </cell>
          <cell r="L947">
            <v>4.4330947158525827E-2</v>
          </cell>
          <cell r="M947">
            <v>1.4508450454392783E-3</v>
          </cell>
          <cell r="N947">
            <v>8.6910283575261822E-3</v>
          </cell>
          <cell r="O947">
            <v>2.9347519552061479E-2</v>
          </cell>
        </row>
        <row r="948">
          <cell r="A948" t="str">
            <v>D-RHEM_LTH_CHPNGA</v>
          </cell>
          <cell r="B948" t="str">
            <v>VAR_fout</v>
          </cell>
          <cell r="C948" t="str">
            <v>RHEM_LTH_CHPNGA_ON</v>
          </cell>
          <cell r="D948">
            <v>4.86281599977363E-2</v>
          </cell>
          <cell r="E948">
            <v>4.2908911309231794E-2</v>
          </cell>
          <cell r="F948">
            <v>0.22942796945666913</v>
          </cell>
          <cell r="G948">
            <v>0.50295795706381696</v>
          </cell>
          <cell r="H948">
            <v>0.54668484559510189</v>
          </cell>
          <cell r="I948">
            <v>0.65475036515022722</v>
          </cell>
          <cell r="J948">
            <v>0.5744672306942975</v>
          </cell>
          <cell r="K948">
            <v>0.56955572915719199</v>
          </cell>
          <cell r="L948">
            <v>0.54960348722131613</v>
          </cell>
          <cell r="M948">
            <v>0.57229259244838682</v>
          </cell>
          <cell r="N948">
            <v>0.6530875541427501</v>
          </cell>
          <cell r="O948">
            <v>0.91300593181082301</v>
          </cell>
        </row>
        <row r="949">
          <cell r="A949" t="str">
            <v>D-RHEM_LTH_CHPNGA</v>
          </cell>
          <cell r="B949" t="str">
            <v>VAR_fout</v>
          </cell>
          <cell r="C949" t="str">
            <v>LTH</v>
          </cell>
          <cell r="E949">
            <v>6.5879115197908561E-6</v>
          </cell>
          <cell r="F949">
            <v>7.1229655352690835E-5</v>
          </cell>
          <cell r="G949">
            <v>3.0673359468369563E-4</v>
          </cell>
          <cell r="H949">
            <v>5.7285017057674627E-4</v>
          </cell>
          <cell r="I949">
            <v>1.2925998930214968E-3</v>
          </cell>
          <cell r="J949">
            <v>1.317390732199349E-3</v>
          </cell>
          <cell r="K949">
            <v>1.2646706062949505E-3</v>
          </cell>
          <cell r="L949">
            <v>1.3110312594504974E-3</v>
          </cell>
          <cell r="M949">
            <v>2.0548791495637788E-3</v>
          </cell>
          <cell r="N949">
            <v>2.790814557981029E-3</v>
          </cell>
          <cell r="O949">
            <v>4.2205873687488427E-3</v>
          </cell>
        </row>
        <row r="950">
          <cell r="A950" t="str">
            <v>D-RHEM_LTH_CHPNGA</v>
          </cell>
          <cell r="B950" t="str">
            <v>VAR_fin</v>
          </cell>
          <cell r="C950" t="str">
            <v>RHEM_LTH_CHPNGA</v>
          </cell>
          <cell r="D950">
            <v>4.9151475206642169E-2</v>
          </cell>
          <cell r="E950">
            <v>5.7214588135650925E-2</v>
          </cell>
          <cell r="F950">
            <v>0.2322813569146599</v>
          </cell>
          <cell r="G950">
            <v>0.50562610496972082</v>
          </cell>
          <cell r="H950">
            <v>0.54904475482843018</v>
          </cell>
          <cell r="I950">
            <v>0.7146021972942509</v>
          </cell>
          <cell r="J950">
            <v>0.58039210200168856</v>
          </cell>
          <cell r="K950">
            <v>0.61409707287420701</v>
          </cell>
          <cell r="L950">
            <v>0.59524546563929248</v>
          </cell>
          <cell r="M950">
            <v>0.57579831664338965</v>
          </cell>
          <cell r="N950">
            <v>0.66456939705825757</v>
          </cell>
          <cell r="O950">
            <v>0.94657403873163204</v>
          </cell>
        </row>
        <row r="951">
          <cell r="A951" t="str">
            <v>RHEM-SHLTHCHPNGA</v>
          </cell>
          <cell r="B951" t="str">
            <v>VAR_fout</v>
          </cell>
          <cell r="C951" t="str">
            <v>RHEM-SHLTHC-NGA</v>
          </cell>
          <cell r="D951">
            <v>4.4619308424539025E-2</v>
          </cell>
          <cell r="E951">
            <v>2.2742632282386735E-3</v>
          </cell>
          <cell r="F951">
            <v>0.18991469338845521</v>
          </cell>
          <cell r="G951">
            <v>0.49606213236821306</v>
          </cell>
          <cell r="H951">
            <v>0.5052763623906551</v>
          </cell>
          <cell r="I951">
            <v>0.55222474641078556</v>
          </cell>
          <cell r="J951">
            <v>0.55309910305099286</v>
          </cell>
          <cell r="K951">
            <v>0.5334048977361362</v>
          </cell>
          <cell r="L951">
            <v>0.54004260059698983</v>
          </cell>
          <cell r="M951">
            <v>0.53940058175885042</v>
          </cell>
          <cell r="N951">
            <v>0.62671930555585376</v>
          </cell>
          <cell r="O951">
            <v>0.9036660867079217</v>
          </cell>
        </row>
        <row r="952">
          <cell r="A952" t="str">
            <v>RHEM-SHLTHCHPNGA</v>
          </cell>
          <cell r="B952" t="str">
            <v>VAR_fin</v>
          </cell>
          <cell r="C952" t="str">
            <v>RHEM_LTH_CHPNGA_ON</v>
          </cell>
          <cell r="D952">
            <v>4.5070008509635363E-2</v>
          </cell>
          <cell r="E952">
            <v>2.297235584079467E-3</v>
          </cell>
          <cell r="F952">
            <v>0.19183302362470217</v>
          </cell>
          <cell r="G952">
            <v>0.5010728609779922</v>
          </cell>
          <cell r="H952">
            <v>0.51038016403096442</v>
          </cell>
          <cell r="I952">
            <v>0.55780277415230806</v>
          </cell>
          <cell r="J952">
            <v>0.55868596267777026</v>
          </cell>
          <cell r="K952">
            <v>0.53879282599609712</v>
          </cell>
          <cell r="L952">
            <v>0.5454975763605957</v>
          </cell>
          <cell r="M952">
            <v>0.54484907248368752</v>
          </cell>
          <cell r="N952">
            <v>0.63304980359177176</v>
          </cell>
          <cell r="O952">
            <v>0.91279402697769907</v>
          </cell>
        </row>
        <row r="953">
          <cell r="A953" t="str">
            <v>RHEM-SHLTHCHPNGA</v>
          </cell>
          <cell r="B953" t="str">
            <v>VAR_fin</v>
          </cell>
          <cell r="C953" t="str">
            <v>RHEMLTHCHPC</v>
          </cell>
          <cell r="D953">
            <v>4.4619308424539025E-2</v>
          </cell>
          <cell r="E953">
            <v>2.2742632282386735E-3</v>
          </cell>
          <cell r="F953">
            <v>0.18991469338845521</v>
          </cell>
          <cell r="G953">
            <v>0.49606213236821306</v>
          </cell>
          <cell r="H953">
            <v>0.5052763623906551</v>
          </cell>
          <cell r="I953">
            <v>0.55222474641078556</v>
          </cell>
          <cell r="J953">
            <v>0.55309910305099286</v>
          </cell>
          <cell r="K953">
            <v>0.5334048977361362</v>
          </cell>
          <cell r="L953">
            <v>0.54004260059698983</v>
          </cell>
          <cell r="M953">
            <v>0.53940058175885042</v>
          </cell>
          <cell r="N953">
            <v>0.62671930555585376</v>
          </cell>
          <cell r="O953">
            <v>0.9036660867079217</v>
          </cell>
        </row>
        <row r="954">
          <cell r="A954" t="str">
            <v>RHEM-SHLTHCHPNGA</v>
          </cell>
          <cell r="B954" t="str">
            <v>VAR_ncap</v>
          </cell>
          <cell r="C954" t="str">
            <v>-</v>
          </cell>
          <cell r="D954">
            <v>1.71569957866236E-6</v>
          </cell>
          <cell r="E954">
            <v>1.8026132599842099E-4</v>
          </cell>
          <cell r="F954">
            <v>1.7240458439325E-2</v>
          </cell>
          <cell r="G954">
            <v>2.8885144297176799E-2</v>
          </cell>
          <cell r="H954">
            <v>2.6440919982969099E-2</v>
          </cell>
          <cell r="I954">
            <v>3.9585798663280103E-2</v>
          </cell>
          <cell r="J954">
            <v>2.6186981412979898E-2</v>
          </cell>
          <cell r="K954">
            <v>3.11710601941096E-2</v>
          </cell>
          <cell r="L954">
            <v>2.8379202664181102E-2</v>
          </cell>
          <cell r="M954">
            <v>2.79990114862269E-2</v>
          </cell>
          <cell r="N954">
            <v>3.3949289619156303E-2</v>
          </cell>
          <cell r="O954">
            <v>5.0633324585764299E-2</v>
          </cell>
        </row>
        <row r="955">
          <cell r="A955" t="str">
            <v>RHEM-SHLTHCHPNGA</v>
          </cell>
          <cell r="B955" t="str">
            <v>VAR_cap</v>
          </cell>
          <cell r="C955" t="str">
            <v>-</v>
          </cell>
          <cell r="D955">
            <v>6.7999166981273923E-3</v>
          </cell>
          <cell r="E955">
            <v>2.7669447112617287E-4</v>
          </cell>
          <cell r="F955">
            <v>1.743236456029703E-2</v>
          </cell>
          <cell r="G955">
            <v>3.8434995364521725E-2</v>
          </cell>
          <cell r="H955">
            <v>4.2003983871405387E-2</v>
          </cell>
          <cell r="I955">
            <v>5.4163877434349791E-2</v>
          </cell>
          <cell r="J955">
            <v>4.4012874542453506E-2</v>
          </cell>
          <cell r="K955">
            <v>4.6961993186589696E-2</v>
          </cell>
          <cell r="L955">
            <v>4.5222949035644992E-2</v>
          </cell>
          <cell r="M955">
            <v>4.4597779442461995E-2</v>
          </cell>
          <cell r="N955">
            <v>5.0883701887379805E-2</v>
          </cell>
          <cell r="O955">
            <v>7.3519568742343999E-2</v>
          </cell>
        </row>
        <row r="956">
          <cell r="A956" t="str">
            <v>D-RHES_SOLELC</v>
          </cell>
          <cell r="B956" t="str">
            <v>VAR_fout</v>
          </cell>
          <cell r="C956" t="str">
            <v>RHES_ELC</v>
          </cell>
          <cell r="D956">
            <v>1.5899619394850608</v>
          </cell>
          <cell r="E956">
            <v>1.4525693794104142</v>
          </cell>
          <cell r="F956">
            <v>2.499541327532238</v>
          </cell>
          <cell r="G956">
            <v>4.1213955976196388</v>
          </cell>
          <cell r="H956">
            <v>4.2300478965545434</v>
          </cell>
          <cell r="I956">
            <v>5.4798932854375098</v>
          </cell>
          <cell r="J956">
            <v>4.3321273081854024</v>
          </cell>
          <cell r="K956">
            <v>4.4057595517209993</v>
          </cell>
          <cell r="L956">
            <v>4.8094843042242035</v>
          </cell>
          <cell r="M956">
            <v>5.0604681103824873</v>
          </cell>
          <cell r="N956">
            <v>7.5241608044808359</v>
          </cell>
          <cell r="O956">
            <v>8.3035402420805227</v>
          </cell>
        </row>
        <row r="957">
          <cell r="A957" t="str">
            <v>D-RHES_SOLELC</v>
          </cell>
          <cell r="B957" t="str">
            <v>VAR_fout</v>
          </cell>
          <cell r="C957" t="str">
            <v>ELC5</v>
          </cell>
          <cell r="D957">
            <v>0.54497714924960117</v>
          </cell>
          <cell r="E957">
            <v>1.9380958189280248</v>
          </cell>
          <cell r="F957">
            <v>4.4580809074668437</v>
          </cell>
          <cell r="G957">
            <v>14.784713488239975</v>
          </cell>
          <cell r="H957">
            <v>15.639971205533623</v>
          </cell>
          <cell r="I957">
            <v>15.40372894526813</v>
          </cell>
          <cell r="J957">
            <v>17.616829501428835</v>
          </cell>
          <cell r="K957">
            <v>18.660631479753224</v>
          </cell>
          <cell r="L957">
            <v>19.435300878801527</v>
          </cell>
          <cell r="M957">
            <v>20.41738248415308</v>
          </cell>
          <cell r="N957">
            <v>19.252652006411719</v>
          </cell>
          <cell r="O957">
            <v>19.808499645844567</v>
          </cell>
        </row>
        <row r="958">
          <cell r="A958" t="str">
            <v>D-RHES_SOLELC</v>
          </cell>
          <cell r="B958" t="str">
            <v>VAR_fin</v>
          </cell>
          <cell r="C958" t="str">
            <v>RHES_SOL_ELC</v>
          </cell>
          <cell r="D958">
            <v>2.1349390887346629</v>
          </cell>
          <cell r="E958">
            <v>3.3906654715356148</v>
          </cell>
          <cell r="F958">
            <v>6.9576222349990813</v>
          </cell>
          <cell r="G958">
            <v>18.906109085859608</v>
          </cell>
          <cell r="H958">
            <v>19.870019102088165</v>
          </cell>
          <cell r="I958">
            <v>20.883622230705644</v>
          </cell>
          <cell r="J958">
            <v>21.948956809614245</v>
          </cell>
          <cell r="K958">
            <v>23.066391031474229</v>
          </cell>
          <cell r="L958">
            <v>24.244785183025737</v>
          </cell>
          <cell r="M958">
            <v>25.477850594535575</v>
          </cell>
          <cell r="N958">
            <v>26.776812810892544</v>
          </cell>
          <cell r="O958">
            <v>28.112039887925068</v>
          </cell>
        </row>
        <row r="959">
          <cell r="A959" t="str">
            <v>D-DH2</v>
          </cell>
          <cell r="B959" t="str">
            <v>VAR_fout</v>
          </cell>
          <cell r="C959" t="str">
            <v>H2</v>
          </cell>
          <cell r="G959">
            <v>4.945392536185738E-5</v>
          </cell>
          <cell r="H959">
            <v>1.3666856613670049E-3</v>
          </cell>
          <cell r="I959">
            <v>3.9096327634150505E-3</v>
          </cell>
          <cell r="J959">
            <v>4.9646854141928674E-3</v>
          </cell>
          <cell r="K959">
            <v>5.1702032139286412E-3</v>
          </cell>
          <cell r="L959">
            <v>5.1890911563098425E-3</v>
          </cell>
          <cell r="M959">
            <v>5.3590157973324535E-3</v>
          </cell>
          <cell r="N959">
            <v>4.4639593739781254E-3</v>
          </cell>
          <cell r="O959">
            <v>8.9836599910396477E-3</v>
          </cell>
        </row>
        <row r="960">
          <cell r="A960" t="str">
            <v>D-DH2</v>
          </cell>
          <cell r="B960" t="str">
            <v>VAR_fin</v>
          </cell>
          <cell r="C960" t="str">
            <v>H2_E</v>
          </cell>
          <cell r="G960">
            <v>4.9953459961472069E-5</v>
          </cell>
          <cell r="H960">
            <v>1.3804905670373787E-3</v>
          </cell>
          <cell r="I960">
            <v>3.9491240034495462E-3</v>
          </cell>
          <cell r="J960">
            <v>5.0148337517099658E-3</v>
          </cell>
          <cell r="K960">
            <v>5.2224274888168108E-3</v>
          </cell>
          <cell r="L960">
            <v>5.2415062184947934E-3</v>
          </cell>
          <cell r="M960">
            <v>5.4131472700327749E-3</v>
          </cell>
          <cell r="N960">
            <v>4.5090498727051757E-3</v>
          </cell>
          <cell r="O960">
            <v>9.0744040313531765E-3</v>
          </cell>
        </row>
        <row r="961">
          <cell r="A961" t="str">
            <v>D-DH2</v>
          </cell>
          <cell r="B961" t="str">
            <v>VAR_ncap</v>
          </cell>
          <cell r="C961" t="str">
            <v>-</v>
          </cell>
          <cell r="G961">
            <v>1.2751286530925099E-4</v>
          </cell>
          <cell r="H961">
            <v>2.3674917820060699E-4</v>
          </cell>
          <cell r="I961">
            <v>7.8153850056138403E-4</v>
          </cell>
          <cell r="J961">
            <v>1.19386382801284E-4</v>
          </cell>
          <cell r="K961">
            <v>5.37577154426412E-4</v>
          </cell>
          <cell r="L961">
            <v>2.65164832319551E-5</v>
          </cell>
          <cell r="M961">
            <v>4.0638332239831699E-4</v>
          </cell>
          <cell r="N961">
            <v>6.4068297367649002E-5</v>
          </cell>
          <cell r="O961">
            <v>2.2401137779431402E-3</v>
          </cell>
        </row>
        <row r="962">
          <cell r="A962" t="str">
            <v>D-DH2</v>
          </cell>
          <cell r="B962" t="str">
            <v>VAR_cap</v>
          </cell>
          <cell r="C962" t="str">
            <v>-</v>
          </cell>
          <cell r="G962">
            <v>1.2751286530925099E-4</v>
          </cell>
          <cell r="H962">
            <v>3.6426204350985801E-4</v>
          </cell>
          <cell r="I962">
            <v>1.1458005440712401E-3</v>
          </cell>
          <cell r="J962">
            <v>1.2651869268725301E-3</v>
          </cell>
          <cell r="K962">
            <v>1.8027640812989399E-3</v>
          </cell>
          <cell r="L962">
            <v>1.8292805645308901E-3</v>
          </cell>
          <cell r="M962">
            <v>2.2356638869292099E-3</v>
          </cell>
          <cell r="N962">
            <v>2.2593088602988099E-3</v>
          </cell>
          <cell r="O962">
            <v>4.4123330969307404E-3</v>
          </cell>
        </row>
        <row r="963">
          <cell r="A963" t="str">
            <v>ITOT-SWHHFOBR</v>
          </cell>
          <cell r="B963" t="str">
            <v>VAR_fout</v>
          </cell>
          <cell r="C963" t="str">
            <v>ITOT-SWH</v>
          </cell>
          <cell r="D963">
            <v>1.8458239007440376</v>
          </cell>
          <cell r="E963">
            <v>1.5108949281659738</v>
          </cell>
          <cell r="F963">
            <v>7.6204065944193182E-3</v>
          </cell>
          <cell r="G963">
            <v>2.2441044166394072E-3</v>
          </cell>
          <cell r="H963">
            <v>3.4638753137201861E-3</v>
          </cell>
          <cell r="I963">
            <v>3.247051426161668E-3</v>
          </cell>
          <cell r="J963">
            <v>3.7362922625155622E-3</v>
          </cell>
        </row>
        <row r="964">
          <cell r="A964" t="str">
            <v>ITOT-SWHHFOBR</v>
          </cell>
          <cell r="B964" t="str">
            <v>VAR_fout</v>
          </cell>
          <cell r="C964" t="str">
            <v>CO2_I</v>
          </cell>
          <cell r="D964">
            <v>210.210301878042</v>
          </cell>
          <cell r="E964">
            <v>171.32598404945099</v>
          </cell>
          <cell r="F964">
            <v>0.85855884081614997</v>
          </cell>
          <cell r="G964">
            <v>0.250157133668092</v>
          </cell>
          <cell r="H964">
            <v>0.38208383798936901</v>
          </cell>
          <cell r="I964">
            <v>0.35445395685195602</v>
          </cell>
          <cell r="J964">
            <v>0.40367552989732303</v>
          </cell>
        </row>
        <row r="965">
          <cell r="A965" t="str">
            <v>ITOT-SWHHFOBR</v>
          </cell>
          <cell r="B965" t="str">
            <v>VAR_fin</v>
          </cell>
          <cell r="C965" t="str">
            <v>IHFO</v>
          </cell>
          <cell r="D965">
            <v>2.7300039204940489</v>
          </cell>
          <cell r="E965">
            <v>2.2250127798630062</v>
          </cell>
          <cell r="F965">
            <v>1.1150114815794145E-2</v>
          </cell>
          <cell r="G965">
            <v>3.2487939437414524E-3</v>
          </cell>
          <cell r="H965">
            <v>4.9621277660957018E-3</v>
          </cell>
          <cell r="I965">
            <v>4.6032981409344946E-3</v>
          </cell>
          <cell r="J965">
            <v>5.2425393493158844E-3</v>
          </cell>
        </row>
        <row r="966">
          <cell r="A966" t="str">
            <v>ITOT-SWHHFOBR</v>
          </cell>
          <cell r="B966" t="str">
            <v>VAR_ncap</v>
          </cell>
          <cell r="C966" t="str">
            <v>-</v>
          </cell>
          <cell r="D966">
            <v>1.9466460151518301E-3</v>
          </cell>
          <cell r="E966">
            <v>7.0985958224638795E-5</v>
          </cell>
          <cell r="F966">
            <v>6.6577810869181096E-5</v>
          </cell>
          <cell r="G966">
            <v>6.3368673291582298E-5</v>
          </cell>
          <cell r="H966">
            <v>2.3672643176778099E-4</v>
          </cell>
          <cell r="I966">
            <v>1.01255494258983E-4</v>
          </cell>
          <cell r="J966">
            <v>1.3719866117231999E-4</v>
          </cell>
          <cell r="K966">
            <v>2.6229021445632799E-5</v>
          </cell>
          <cell r="L966">
            <v>4.39756848618783E-5</v>
          </cell>
          <cell r="M966">
            <v>4.1677123855764099E-5</v>
          </cell>
          <cell r="N966">
            <v>2.6261969140143599E-5</v>
          </cell>
          <cell r="O966">
            <v>1.4771649577909099E-5</v>
          </cell>
        </row>
        <row r="967">
          <cell r="A967" t="str">
            <v>ITOT-SWHHFOBR</v>
          </cell>
          <cell r="B967" t="str">
            <v>VAR_cap</v>
          </cell>
          <cell r="C967" t="str">
            <v>-</v>
          </cell>
          <cell r="D967">
            <v>0.10266364601515184</v>
          </cell>
          <cell r="E967">
            <v>0.10254937725111339</v>
          </cell>
          <cell r="F967">
            <v>7.224695405276399E-4</v>
          </cell>
          <cell r="G967">
            <v>2.1294980615624293E-4</v>
          </cell>
          <cell r="H967">
            <v>3.2756519387111549E-4</v>
          </cell>
          <cell r="I967">
            <v>3.0772452710358452E-4</v>
          </cell>
          <cell r="J967">
            <v>3.5306495353119302E-4</v>
          </cell>
          <cell r="K967">
            <v>-1.9332385157885021E-5</v>
          </cell>
          <cell r="L967">
            <v>-3.5645817802159978E-6</v>
          </cell>
          <cell r="M967">
            <v>-2.1975432028694007E-5</v>
          </cell>
          <cell r="N967">
            <v>-5.3825076781509936E-6</v>
          </cell>
          <cell r="O967">
            <v>-2.3407257885713301E-5</v>
          </cell>
        </row>
        <row r="968">
          <cell r="A968" t="str">
            <v>RHSA-WHSTG-ELCHP</v>
          </cell>
          <cell r="B968" t="str">
            <v>VAR_fout</v>
          </cell>
          <cell r="C968" t="str">
            <v>RHSA-WHAELCH</v>
          </cell>
          <cell r="D968">
            <v>7.1499975207861608E-7</v>
          </cell>
          <cell r="E968">
            <v>2.7836114470285527E-6</v>
          </cell>
          <cell r="F968">
            <v>0.84918219931031602</v>
          </cell>
          <cell r="G968">
            <v>1.1641032265306259</v>
          </cell>
          <cell r="H968">
            <v>1.255868910584109</v>
          </cell>
          <cell r="I968">
            <v>1.4979205387293388</v>
          </cell>
          <cell r="J968">
            <v>1.523119911761232</v>
          </cell>
          <cell r="K968">
            <v>1.5430877061777493</v>
          </cell>
          <cell r="L968">
            <v>1.9405342471927123</v>
          </cell>
          <cell r="M968">
            <v>1.9023983150560302</v>
          </cell>
          <cell r="N968">
            <v>1.7421629323541745</v>
          </cell>
          <cell r="O968">
            <v>1.8320439339250165</v>
          </cell>
        </row>
        <row r="969">
          <cell r="A969" t="str">
            <v>RHSA-WHSTG-ELCHP</v>
          </cell>
          <cell r="B969" t="str">
            <v>VAR_fin</v>
          </cell>
          <cell r="C969" t="str">
            <v>RHSA-WHAELCH</v>
          </cell>
          <cell r="D969">
            <v>1.4008331457424906E-5</v>
          </cell>
          <cell r="E969">
            <v>1.0030024553096817E-5</v>
          </cell>
          <cell r="F969">
            <v>0.84921242252075857</v>
          </cell>
          <cell r="G969">
            <v>1.1641364327130106</v>
          </cell>
          <cell r="H969">
            <v>1.2559200474300647</v>
          </cell>
          <cell r="I969">
            <v>1.4979835421087107</v>
          </cell>
          <cell r="J969">
            <v>1.5232001845276142</v>
          </cell>
          <cell r="K969">
            <v>1.5431580139258727</v>
          </cell>
          <cell r="L969">
            <v>1.9406250868627613</v>
          </cell>
          <cell r="M969">
            <v>1.9024904399100848</v>
          </cell>
          <cell r="N969">
            <v>1.7422500220031985</v>
          </cell>
          <cell r="O969">
            <v>1.8321569554906425</v>
          </cell>
        </row>
        <row r="970">
          <cell r="A970" t="str">
            <v>RHSA-WHSTG-ELCHP</v>
          </cell>
          <cell r="B970" t="str">
            <v>VAR_ncap</v>
          </cell>
          <cell r="C970" t="str">
            <v>-</v>
          </cell>
          <cell r="D970">
            <v>2.26152856185892E-2</v>
          </cell>
          <cell r="E970">
            <v>3.5507856178936703E-2</v>
          </cell>
          <cell r="F970">
            <v>2.1100333519041201E-2</v>
          </cell>
          <cell r="G970">
            <v>1.7090428633937799E-2</v>
          </cell>
          <cell r="H970">
            <v>6.2345202322301799E-2</v>
          </cell>
          <cell r="I970">
            <v>4.6892000769646301E-2</v>
          </cell>
          <cell r="J970">
            <v>2.3229553272188001E-2</v>
          </cell>
          <cell r="K970">
            <v>6.2174593478279999E-2</v>
          </cell>
          <cell r="L970">
            <v>7.6327204928558295E-2</v>
          </cell>
          <cell r="M970">
            <v>2.9761178595055001E-2</v>
          </cell>
          <cell r="N970">
            <v>5.3863367871877003E-2</v>
          </cell>
          <cell r="O970">
            <v>8.2369157604948298E-2</v>
          </cell>
        </row>
        <row r="971">
          <cell r="A971" t="str">
            <v>RHSA-WHSTG-ELCHP</v>
          </cell>
          <cell r="B971" t="str">
            <v>VAR_cap</v>
          </cell>
          <cell r="C971" t="str">
            <v>-</v>
          </cell>
          <cell r="D971">
            <v>2.2616525147992287E-2</v>
          </cell>
          <cell r="E971">
            <v>5.7919299799401337E-2</v>
          </cell>
          <cell r="F971">
            <v>7.8947655592556759E-2</v>
          </cell>
          <cell r="G971">
            <v>9.5957189719421757E-2</v>
          </cell>
          <cell r="H971">
            <v>0.12407176550297724</v>
          </cell>
          <cell r="I971">
            <v>0.12719661782652478</v>
          </cell>
          <cell r="J971">
            <v>0.13221865656045412</v>
          </cell>
          <cell r="K971">
            <v>0.13168930051134936</v>
          </cell>
          <cell r="L971">
            <v>0.16498061192944613</v>
          </cell>
          <cell r="M971">
            <v>0.16720965526734005</v>
          </cell>
          <cell r="N971">
            <v>0.14541270511479243</v>
          </cell>
          <cell r="O971">
            <v>0.16493289143196677</v>
          </cell>
        </row>
        <row r="972">
          <cell r="A972" t="str">
            <v>ITOT-SWHSTG-ELCHP</v>
          </cell>
          <cell r="B972" t="str">
            <v>VAR_fout</v>
          </cell>
          <cell r="C972" t="str">
            <v>ITOT-SWHAELCH</v>
          </cell>
          <cell r="D972">
            <v>3.5841872607412953E-4</v>
          </cell>
          <cell r="E972">
            <v>8.5167045017610211E-5</v>
          </cell>
          <cell r="F972">
            <v>1.29580575614261E-2</v>
          </cell>
          <cell r="G972">
            <v>1.6710503328799215E-2</v>
          </cell>
          <cell r="H972">
            <v>9.2341150819460725E-3</v>
          </cell>
          <cell r="I972">
            <v>1.0104743533991049E-2</v>
          </cell>
          <cell r="J972">
            <v>1.6873038727574941E-2</v>
          </cell>
          <cell r="K972">
            <v>8.2456502243693761E-2</v>
          </cell>
          <cell r="L972">
            <v>0.16348080866152451</v>
          </cell>
          <cell r="M972">
            <v>0.11922425377053554</v>
          </cell>
          <cell r="N972">
            <v>0.134030470944309</v>
          </cell>
          <cell r="O972">
            <v>0.18553586174825487</v>
          </cell>
        </row>
        <row r="973">
          <cell r="A973" t="str">
            <v>ITOT-SWHSTG-ELCHP</v>
          </cell>
          <cell r="B973" t="str">
            <v>VAR_fin</v>
          </cell>
          <cell r="C973" t="str">
            <v>ITOT-SWHAELCH</v>
          </cell>
          <cell r="D973">
            <v>4.8498631180303551E-4</v>
          </cell>
          <cell r="E973">
            <v>1.0796014040208131E-4</v>
          </cell>
          <cell r="F973">
            <v>1.673923580006129E-2</v>
          </cell>
          <cell r="G973">
            <v>2.0918997803119507E-2</v>
          </cell>
          <cell r="H973">
            <v>1.1183406096144191E-2</v>
          </cell>
          <cell r="I973">
            <v>1.1910072639505184E-2</v>
          </cell>
          <cell r="J973">
            <v>1.9332139431890136E-2</v>
          </cell>
          <cell r="K973">
            <v>9.1645126152219925E-2</v>
          </cell>
          <cell r="L973">
            <v>0.18168484256946352</v>
          </cell>
          <cell r="M973">
            <v>0.13251684781691406</v>
          </cell>
          <cell r="N973">
            <v>0.14897868676142173</v>
          </cell>
          <cell r="O973">
            <v>0.20621559702779843</v>
          </cell>
        </row>
        <row r="974">
          <cell r="A974" t="str">
            <v>ITOT-SWHSTG-ELCHP</v>
          </cell>
          <cell r="B974" t="str">
            <v>VAR_ncap</v>
          </cell>
          <cell r="C974" t="str">
            <v>-</v>
          </cell>
          <cell r="D974">
            <v>1.9031432985087599E-2</v>
          </cell>
          <cell r="E974">
            <v>5.3239705784330003E-5</v>
          </cell>
          <cell r="F974">
            <v>2.6570865968986501E-2</v>
          </cell>
          <cell r="G974">
            <v>2.92001488377941E-2</v>
          </cell>
          <cell r="H974">
            <v>4.4604548196137697E-2</v>
          </cell>
          <cell r="I974">
            <v>4.37981533731642E-2</v>
          </cell>
          <cell r="J974">
            <v>2.9173471054402999E-2</v>
          </cell>
          <cell r="K974">
            <v>4.49051509565013E-2</v>
          </cell>
          <cell r="L974">
            <v>4.1442519932865199E-2</v>
          </cell>
          <cell r="M974">
            <v>7.3326986965094806E-2</v>
          </cell>
          <cell r="N974">
            <v>5.0115709722850899E-2</v>
          </cell>
          <cell r="O974">
            <v>3.6372714903539001E-2</v>
          </cell>
        </row>
        <row r="975">
          <cell r="A975" t="str">
            <v>ITOT-SWHSTG-ELCHP</v>
          </cell>
          <cell r="B975" t="str">
            <v>VAR_cap</v>
          </cell>
          <cell r="C975" t="str">
            <v>-</v>
          </cell>
          <cell r="D975">
            <v>1.9031432985087599E-2</v>
          </cell>
          <cell r="E975">
            <v>1.8046424600715139E-2</v>
          </cell>
          <cell r="F975">
            <v>4.465939300459125E-2</v>
          </cell>
          <cell r="G975">
            <v>7.3940897308067743E-2</v>
          </cell>
          <cell r="H975">
            <v>0.104302348114129</v>
          </cell>
          <cell r="I975">
            <v>0.11729301545757738</v>
          </cell>
          <cell r="J975">
            <v>0.11730240517047508</v>
          </cell>
          <cell r="K975">
            <v>0.11711884461907082</v>
          </cell>
          <cell r="L975">
            <v>0.11735243382324771</v>
          </cell>
          <cell r="M975">
            <v>0.15833056698683695</v>
          </cell>
          <cell r="N975">
            <v>0.15822256191004361</v>
          </cell>
          <cell r="O975">
            <v>0.15858456466744469</v>
          </cell>
        </row>
        <row r="976">
          <cell r="A976" t="str">
            <v>D-RHNS_LTH_CHPWOD</v>
          </cell>
          <cell r="B976" t="str">
            <v>VAR_fout</v>
          </cell>
          <cell r="C976" t="str">
            <v>RHNS_LTH_CHPWOD_ON</v>
          </cell>
          <cell r="D976">
            <v>2.3099199599034637E-5</v>
          </cell>
          <cell r="E976">
            <v>6.083050385393977E-5</v>
          </cell>
          <cell r="F976">
            <v>2.4843173852838554E-5</v>
          </cell>
          <cell r="G976">
            <v>6.5243391263287544E-3</v>
          </cell>
          <cell r="H976">
            <v>1.3482414935411337E-2</v>
          </cell>
          <cell r="I976">
            <v>1.2573241433228213E-2</v>
          </cell>
          <cell r="J976">
            <v>1.4055231753891329E-2</v>
          </cell>
          <cell r="K976">
            <v>2.6933411734966287E-2</v>
          </cell>
          <cell r="L976">
            <v>2.7429778137986652E-2</v>
          </cell>
          <cell r="M976">
            <v>3.4246673959709185E-2</v>
          </cell>
          <cell r="N976">
            <v>2.1497696010746394E-2</v>
          </cell>
          <cell r="O976">
            <v>3.1782590959388256E-2</v>
          </cell>
        </row>
        <row r="977">
          <cell r="A977" t="str">
            <v>D-RHNS_LTH_CHPWOD</v>
          </cell>
          <cell r="B977" t="str">
            <v>VAR_fout</v>
          </cell>
          <cell r="C977" t="str">
            <v>RHSA_LTH</v>
          </cell>
          <cell r="D977">
            <v>4.206243921039145E-5</v>
          </cell>
          <cell r="E977">
            <v>5.7512435269597574E-5</v>
          </cell>
          <cell r="F977">
            <v>4.0512784828668195E-5</v>
          </cell>
          <cell r="G977">
            <v>6.1709338354030437E-5</v>
          </cell>
          <cell r="H977">
            <v>1.0998500304935191E-4</v>
          </cell>
          <cell r="I977">
            <v>5.7473312490832773E-4</v>
          </cell>
          <cell r="J977">
            <v>1.219000852664106E-4</v>
          </cell>
          <cell r="K977">
            <v>8.9449710681689589E-4</v>
          </cell>
          <cell r="L977">
            <v>1.444879397805907E-4</v>
          </cell>
          <cell r="M977">
            <v>1.2189441878216029E-3</v>
          </cell>
          <cell r="N977">
            <v>1.1849392812564685E-3</v>
          </cell>
          <cell r="O977">
            <v>3.3423723388014629E-4</v>
          </cell>
        </row>
        <row r="978">
          <cell r="A978" t="str">
            <v>D-RHNS_LTH_CHPWOD</v>
          </cell>
          <cell r="B978" t="str">
            <v>VAR_fout</v>
          </cell>
          <cell r="C978" t="str">
            <v>LTH</v>
          </cell>
          <cell r="E978">
            <v>2.1854753671707442E-6</v>
          </cell>
          <cell r="F978">
            <v>4.2735377116628693E-6</v>
          </cell>
          <cell r="G978">
            <v>3.7120093272120312E-6</v>
          </cell>
          <cell r="H978">
            <v>1.3175752312869026E-5</v>
          </cell>
          <cell r="I978">
            <v>1.7146944651100105E-5</v>
          </cell>
          <cell r="J978">
            <v>2.2911933133075307E-5</v>
          </cell>
          <cell r="K978">
            <v>5.2798223304053991E-5</v>
          </cell>
          <cell r="L978">
            <v>5.8191429508349635E-5</v>
          </cell>
          <cell r="M978">
            <v>8.7793314576886422E-5</v>
          </cell>
          <cell r="N978">
            <v>6.4131610533929958E-5</v>
          </cell>
          <cell r="O978">
            <v>1.0206169041834038E-4</v>
          </cell>
        </row>
        <row r="979">
          <cell r="A979" t="str">
            <v>D-RHNS_LTH_CHPWOD</v>
          </cell>
          <cell r="B979" t="str">
            <v>VAR_fin</v>
          </cell>
          <cell r="C979" t="str">
            <v>RHNS_LTH_CHPWOD</v>
          </cell>
          <cell r="D979">
            <v>6.5161638809426087E-5</v>
          </cell>
          <cell r="E979">
            <v>1.2052841449070804E-4</v>
          </cell>
          <cell r="F979">
            <v>6.9629496393169686E-5</v>
          </cell>
          <cell r="G979">
            <v>6.5904129917753896E-3</v>
          </cell>
          <cell r="H979">
            <v>1.3605724920210416E-2</v>
          </cell>
          <cell r="I979">
            <v>1.316512150278764E-2</v>
          </cell>
          <cell r="J979">
            <v>1.4200043772290793E-2</v>
          </cell>
          <cell r="K979">
            <v>2.7880707065087221E-2</v>
          </cell>
          <cell r="L979">
            <v>2.763245750727561E-2</v>
          </cell>
          <cell r="M979">
            <v>3.5553411462107699E-2</v>
          </cell>
          <cell r="N979">
            <v>2.2746766902536776E-2</v>
          </cell>
          <cell r="O979">
            <v>3.2218889883686722E-2</v>
          </cell>
        </row>
        <row r="980">
          <cell r="A980" t="str">
            <v>D-SBIO</v>
          </cell>
          <cell r="B980" t="str">
            <v>VAR_fout</v>
          </cell>
          <cell r="C980" t="str">
            <v>SBIO</v>
          </cell>
          <cell r="D980">
            <v>4.0476997356484565</v>
          </cell>
          <cell r="E980">
            <v>4.5841024679644091</v>
          </cell>
          <cell r="F980">
            <v>4.6682838258995076</v>
          </cell>
          <cell r="G980">
            <v>4.6553692286556831</v>
          </cell>
          <cell r="H980">
            <v>4.7694299013306729</v>
          </cell>
          <cell r="I980">
            <v>4.8662117630846033</v>
          </cell>
          <cell r="J980">
            <v>4.9369738130907468</v>
          </cell>
          <cell r="K980">
            <v>4.9838692533377058</v>
          </cell>
          <cell r="L980">
            <v>4.984736168276612</v>
          </cell>
          <cell r="M980">
            <v>4.9851352105599078</v>
          </cell>
          <cell r="N980">
            <v>6.2973897074601703</v>
          </cell>
          <cell r="O980">
            <v>6.3950870244577898</v>
          </cell>
        </row>
        <row r="981">
          <cell r="A981" t="str">
            <v>D-SBIO</v>
          </cell>
          <cell r="B981" t="str">
            <v>VAR_fin</v>
          </cell>
          <cell r="C981" t="str">
            <v>BIO</v>
          </cell>
          <cell r="D981">
            <v>4.0476997356484565</v>
          </cell>
          <cell r="E981">
            <v>4.5841024679644091</v>
          </cell>
          <cell r="F981">
            <v>4.6682838258995076</v>
          </cell>
          <cell r="G981">
            <v>4.6553692286556831</v>
          </cell>
          <cell r="H981">
            <v>4.7694299013306729</v>
          </cell>
          <cell r="I981">
            <v>4.8662117630846033</v>
          </cell>
          <cell r="J981">
            <v>4.9369738130907468</v>
          </cell>
          <cell r="K981">
            <v>4.9838692533377058</v>
          </cell>
          <cell r="L981">
            <v>4.984736168276612</v>
          </cell>
          <cell r="M981">
            <v>4.9851352105599078</v>
          </cell>
          <cell r="N981">
            <v>6.2973897074601703</v>
          </cell>
          <cell r="O981">
            <v>6.3950870244577898</v>
          </cell>
        </row>
        <row r="982">
          <cell r="A982" t="str">
            <v>RHEM-SHDEM</v>
          </cell>
          <cell r="B982" t="str">
            <v>VAR_fout</v>
          </cell>
          <cell r="C982" t="str">
            <v>RHEM-SHD</v>
          </cell>
          <cell r="D982">
            <v>66.986774791699034</v>
          </cell>
          <cell r="E982">
            <v>66.782026660973159</v>
          </cell>
          <cell r="F982">
            <v>65.887030306479787</v>
          </cell>
          <cell r="G982">
            <v>64.87837932369753</v>
          </cell>
          <cell r="H982">
            <v>63.959017636009939</v>
          </cell>
          <cell r="I982">
            <v>62.328030452496208</v>
          </cell>
          <cell r="J982">
            <v>60.28450390115048</v>
          </cell>
          <cell r="K982">
            <v>58.319860093770238</v>
          </cell>
          <cell r="L982">
            <v>55.800958860111159</v>
          </cell>
          <cell r="M982">
            <v>52.537901814509972</v>
          </cell>
          <cell r="N982">
            <v>51.531428599672736</v>
          </cell>
          <cell r="O982">
            <v>41.792267123779538</v>
          </cell>
        </row>
        <row r="983">
          <cell r="A983" t="str">
            <v>RHEM-SHDEM</v>
          </cell>
          <cell r="B983" t="str">
            <v>VAR_fin</v>
          </cell>
          <cell r="C983" t="str">
            <v>RHEM-SHNST</v>
          </cell>
          <cell r="D983">
            <v>1.601597194691361E-2</v>
          </cell>
          <cell r="E983">
            <v>2.030632190935959E-4</v>
          </cell>
          <cell r="F983">
            <v>6.1859689396215794E-3</v>
          </cell>
          <cell r="G983">
            <v>2.9565895134289737E-3</v>
          </cell>
          <cell r="H983">
            <v>8.2185883672147835E-3</v>
          </cell>
          <cell r="I983">
            <v>4.8215476059858698E-3</v>
          </cell>
          <cell r="J983">
            <v>4.0930229886180069E-3</v>
          </cell>
          <cell r="K983">
            <v>6.4159773723602405E-3</v>
          </cell>
          <cell r="L983">
            <v>4.2403070609499096E-3</v>
          </cell>
          <cell r="M983">
            <v>6.8628698773471591E-3</v>
          </cell>
          <cell r="N983">
            <v>6.8080139983506061E-3</v>
          </cell>
          <cell r="O983">
            <v>1.2920295906013067E-2</v>
          </cell>
        </row>
        <row r="984">
          <cell r="A984" t="str">
            <v>RHEM-SHDEM</v>
          </cell>
          <cell r="B984" t="str">
            <v>VAR_fin</v>
          </cell>
          <cell r="C984" t="str">
            <v>RHEM-SHPLT</v>
          </cell>
          <cell r="D984">
            <v>1.3978543348159365</v>
          </cell>
          <cell r="E984">
            <v>1.6076479687812644</v>
          </cell>
          <cell r="F984">
            <v>1.6030767815806999</v>
          </cell>
          <cell r="G984">
            <v>1.605553684317452</v>
          </cell>
          <cell r="H984">
            <v>1.5993360347683994</v>
          </cell>
          <cell r="I984">
            <v>1.6034913581625676</v>
          </cell>
          <cell r="J984">
            <v>1.6045047242163439</v>
          </cell>
          <cell r="K984">
            <v>1.6026259508440701</v>
          </cell>
          <cell r="L984">
            <v>1.6044810071406241</v>
          </cell>
          <cell r="M984">
            <v>1.6023391992047902</v>
          </cell>
          <cell r="N984">
            <v>1.6019135170015353</v>
          </cell>
          <cell r="O984">
            <v>1.5976536183874732</v>
          </cell>
        </row>
        <row r="985">
          <cell r="A985" t="str">
            <v>RHEM-SHDEM</v>
          </cell>
          <cell r="B985" t="str">
            <v>VAR_fin</v>
          </cell>
          <cell r="C985" t="str">
            <v>RHEM-SHNGAH</v>
          </cell>
          <cell r="D985">
            <v>6.077962669659903E-4</v>
          </cell>
          <cell r="F985">
            <v>1.598653040919194E-2</v>
          </cell>
          <cell r="G985">
            <v>1.2543000867314752E-2</v>
          </cell>
          <cell r="H985">
            <v>2.2540080282621711E-2</v>
          </cell>
          <cell r="I985">
            <v>1.3723784502303632E-2</v>
          </cell>
          <cell r="J985">
            <v>1.1757379374396932E-2</v>
          </cell>
          <cell r="K985">
            <v>1.9671557589493807E-2</v>
          </cell>
          <cell r="L985">
            <v>1.76220533495565E-2</v>
          </cell>
          <cell r="M985">
            <v>1.9364277514816182E-2</v>
          </cell>
          <cell r="N985">
            <v>1.6716042893249738E-2</v>
          </cell>
          <cell r="O985">
            <v>5.6143157023467311E-2</v>
          </cell>
        </row>
        <row r="986">
          <cell r="A986" t="str">
            <v>RHEM-SHDEM</v>
          </cell>
          <cell r="B986" t="str">
            <v>VAR_fin</v>
          </cell>
          <cell r="C986" t="str">
            <v>RHEM-SHLTHC-WOD</v>
          </cell>
          <cell r="D986">
            <v>1.1364713198874066E-4</v>
          </cell>
          <cell r="E986">
            <v>2.3987772159026195E-5</v>
          </cell>
          <cell r="G986">
            <v>1.247961164009459E-2</v>
          </cell>
          <cell r="H986">
            <v>2.4135675299301718E-2</v>
          </cell>
          <cell r="I986">
            <v>1.7637946160446585E-2</v>
          </cell>
          <cell r="J986">
            <v>1.5152773966438587E-2</v>
          </cell>
          <cell r="K986">
            <v>3.0404566214681749E-2</v>
          </cell>
          <cell r="L986">
            <v>3.0534719053341049E-2</v>
          </cell>
          <cell r="M986">
            <v>2.7954884221537506E-2</v>
          </cell>
          <cell r="N986">
            <v>2.879727559304671E-2</v>
          </cell>
          <cell r="O986">
            <v>5.4892051035988369E-2</v>
          </cell>
        </row>
        <row r="987">
          <cell r="A987" t="str">
            <v>RHEM-SHDEM</v>
          </cell>
          <cell r="B987" t="str">
            <v>VAR_fin</v>
          </cell>
          <cell r="C987" t="str">
            <v>RHEM-SHSOL</v>
          </cell>
          <cell r="D987">
            <v>0.40714644381213078</v>
          </cell>
          <cell r="E987">
            <v>0.47096039022615777</v>
          </cell>
          <cell r="F987">
            <v>0.46654895553743769</v>
          </cell>
          <cell r="G987">
            <v>0.46863465940188059</v>
          </cell>
          <cell r="H987">
            <v>0.44799468538704407</v>
          </cell>
          <cell r="I987">
            <v>0.46856757206960575</v>
          </cell>
          <cell r="J987">
            <v>0.46697962568347778</v>
          </cell>
          <cell r="K987">
            <v>0.43566236128608654</v>
          </cell>
          <cell r="L987">
            <v>0.46508447062937713</v>
          </cell>
          <cell r="M987">
            <v>0.41947827779750091</v>
          </cell>
          <cell r="N987">
            <v>0.43975754286582092</v>
          </cell>
          <cell r="O987">
            <v>0.37341557640384104</v>
          </cell>
        </row>
        <row r="988">
          <cell r="A988" t="str">
            <v>RHEM-SHDEM</v>
          </cell>
          <cell r="B988" t="str">
            <v>VAR_fin</v>
          </cell>
          <cell r="C988" t="str">
            <v>RHEM-SHLTHD</v>
          </cell>
          <cell r="D988">
            <v>2.0355879735712992</v>
          </cell>
          <cell r="E988">
            <v>3.7885643942276026</v>
          </cell>
          <cell r="F988">
            <v>4.172190093166714</v>
          </cell>
          <cell r="G988">
            <v>3.7581945882358281</v>
          </cell>
          <cell r="H988">
            <v>3.084124753356237</v>
          </cell>
          <cell r="I988">
            <v>3.9022911155705176</v>
          </cell>
          <cell r="J988">
            <v>3.7995214808240094</v>
          </cell>
          <cell r="K988">
            <v>3.6660620759316807</v>
          </cell>
          <cell r="L988">
            <v>3.5000752070296031</v>
          </cell>
          <cell r="M988">
            <v>3.1061515879545589</v>
          </cell>
          <cell r="N988">
            <v>3.21143173184005</v>
          </cell>
          <cell r="O988">
            <v>2.5537272954839429</v>
          </cell>
        </row>
        <row r="989">
          <cell r="A989" t="str">
            <v>RHEM-SHDEM</v>
          </cell>
          <cell r="B989" t="str">
            <v>VAR_fin</v>
          </cell>
          <cell r="C989" t="str">
            <v>RHEM-SHNGA</v>
          </cell>
          <cell r="D989">
            <v>18.970916545281494</v>
          </cell>
          <cell r="E989">
            <v>18.852881710628093</v>
          </cell>
          <cell r="F989">
            <v>18.968100067637298</v>
          </cell>
          <cell r="G989">
            <v>18.864584092233862</v>
          </cell>
          <cell r="H989">
            <v>18.465146044662127</v>
          </cell>
          <cell r="I989">
            <v>17.871554518352507</v>
          </cell>
          <cell r="J989">
            <v>17.296742977525017</v>
          </cell>
          <cell r="K989">
            <v>16.732629517529453</v>
          </cell>
          <cell r="L989">
            <v>15.967102790527917</v>
          </cell>
          <cell r="M989">
            <v>14.968600797324275</v>
          </cell>
          <cell r="N989">
            <v>14.665472755598811</v>
          </cell>
          <cell r="O989">
            <v>11.643398655521876</v>
          </cell>
        </row>
        <row r="990">
          <cell r="A990" t="str">
            <v>RHEM-SHDEM</v>
          </cell>
          <cell r="B990" t="str">
            <v>VAR_fin</v>
          </cell>
          <cell r="C990" t="str">
            <v>RHEM-SHELCB</v>
          </cell>
          <cell r="D990">
            <v>4.6097501253153794</v>
          </cell>
          <cell r="E990">
            <v>3.7288126039479264</v>
          </cell>
          <cell r="F990">
            <v>4.1786712258656937</v>
          </cell>
          <cell r="G990">
            <v>3.0194604415181945</v>
          </cell>
          <cell r="H990">
            <v>1.8337879449724213</v>
          </cell>
          <cell r="I990">
            <v>2.1094736760706194</v>
          </cell>
          <cell r="J990">
            <v>1.6241746999808435</v>
          </cell>
          <cell r="K990">
            <v>1.4513445124632496</v>
          </cell>
          <cell r="L990">
            <v>0.3446813416006474</v>
          </cell>
          <cell r="M990">
            <v>0.32189293647946637</v>
          </cell>
          <cell r="N990">
            <v>0.31593475056888864</v>
          </cell>
          <cell r="O990">
            <v>0.25248027279768653</v>
          </cell>
        </row>
        <row r="991">
          <cell r="A991" t="str">
            <v>RHEM-SHDEM</v>
          </cell>
          <cell r="B991" t="str">
            <v>VAR_fin</v>
          </cell>
          <cell r="C991" t="str">
            <v>RHEM-SHELCH</v>
          </cell>
          <cell r="D991">
            <v>9.8779460750241093</v>
          </cell>
          <cell r="E991">
            <v>11.655044469602405</v>
          </cell>
          <cell r="F991">
            <v>11.648696764189554</v>
          </cell>
          <cell r="G991">
            <v>11.653083802603337</v>
          </cell>
          <cell r="H991">
            <v>16.13234305111791</v>
          </cell>
          <cell r="I991">
            <v>16.1419266901943</v>
          </cell>
          <cell r="J991">
            <v>16.143406782949878</v>
          </cell>
          <cell r="K991">
            <v>16.140150091196201</v>
          </cell>
          <cell r="L991">
            <v>16.142898010441026</v>
          </cell>
          <cell r="M991">
            <v>16.138165073746535</v>
          </cell>
          <cell r="N991">
            <v>16.142138493990903</v>
          </cell>
          <cell r="O991">
            <v>16.125560889548197</v>
          </cell>
        </row>
        <row r="992">
          <cell r="A992" t="str">
            <v>RHEM-SHDEM</v>
          </cell>
          <cell r="B992" t="str">
            <v>VAR_fin</v>
          </cell>
          <cell r="C992" t="str">
            <v>RHEM-SHLFO</v>
          </cell>
          <cell r="D992">
            <v>23.405865075457584</v>
          </cell>
          <cell r="E992">
            <v>18.5963176987404</v>
          </cell>
          <cell r="F992">
            <v>17.943738530087778</v>
          </cell>
          <cell r="G992">
            <v>19.258344830014185</v>
          </cell>
          <cell r="H992">
            <v>16.381356982491802</v>
          </cell>
          <cell r="I992">
            <v>14.475271232305209</v>
          </cell>
          <cell r="J992">
            <v>13.905377299647002</v>
          </cell>
          <cell r="K992">
            <v>13.137793402119943</v>
          </cell>
          <cell r="L992">
            <v>12.745488970852922</v>
          </cell>
          <cell r="M992">
            <v>11.121807355238229</v>
          </cell>
          <cell r="N992">
            <v>10.260846777520348</v>
          </cell>
          <cell r="O992">
            <v>4.5062180537972845</v>
          </cell>
        </row>
        <row r="993">
          <cell r="A993" t="str">
            <v>RHEM-SHDEM</v>
          </cell>
          <cell r="B993" t="str">
            <v>VAR_fin</v>
          </cell>
          <cell r="C993" t="str">
            <v>RHEM-SHCON</v>
          </cell>
          <cell r="D993">
            <v>1.4727947431390178</v>
          </cell>
          <cell r="E993">
            <v>3.3530175526473505</v>
          </cell>
          <cell r="F993">
            <v>3.3526518772778409</v>
          </cell>
          <cell r="G993">
            <v>3.3524092359360069</v>
          </cell>
          <cell r="H993">
            <v>3.3526564121816764</v>
          </cell>
          <cell r="I993">
            <v>3.3527117152664032</v>
          </cell>
          <cell r="J993">
            <v>3.3524769917935542</v>
          </cell>
          <cell r="K993">
            <v>3.3505005795127727</v>
          </cell>
          <cell r="L993">
            <v>3.3508636360950752</v>
          </cell>
          <cell r="M993">
            <v>3.3506130750584977</v>
          </cell>
          <cell r="N993">
            <v>3.3507132055527471</v>
          </cell>
          <cell r="O993">
            <v>3.3522949585608255</v>
          </cell>
        </row>
        <row r="994">
          <cell r="A994" t="str">
            <v>RHEM-SHDEM</v>
          </cell>
          <cell r="B994" t="str">
            <v>VAR_fin</v>
          </cell>
          <cell r="C994" t="str">
            <v>RHEM-SHWOD</v>
          </cell>
          <cell r="D994">
            <v>4.7258922613811611</v>
          </cell>
          <cell r="E994">
            <v>4.7275427144550513</v>
          </cell>
          <cell r="F994">
            <v>3.3448719830905853</v>
          </cell>
          <cell r="G994">
            <v>2.3765250166469487</v>
          </cell>
          <cell r="H994">
            <v>2.10934496804194</v>
          </cell>
          <cell r="I994">
            <v>1.8189033723680974</v>
          </cell>
          <cell r="J994">
            <v>1.5114682440886271</v>
          </cell>
          <cell r="K994">
            <v>1.2188874866755757</v>
          </cell>
          <cell r="L994">
            <v>1.0913706497211826</v>
          </cell>
          <cell r="M994">
            <v>0.92139734441505006</v>
          </cell>
          <cell r="N994">
            <v>0.86972539129719773</v>
          </cell>
          <cell r="O994">
            <v>0.36980790119381213</v>
          </cell>
        </row>
        <row r="995">
          <cell r="A995" t="str">
            <v>RHEM-SHDEM</v>
          </cell>
          <cell r="B995" t="str">
            <v>VAR_fin</v>
          </cell>
          <cell r="C995" t="str">
            <v>RHEM-SHLTHC-NGA</v>
          </cell>
          <cell r="D995">
            <v>6.751631631813905E-2</v>
          </cell>
          <cell r="E995">
            <v>2.3229098672164976E-3</v>
          </cell>
          <cell r="F995">
            <v>0.18783771690832513</v>
          </cell>
          <cell r="G995">
            <v>0.49446903944006865</v>
          </cell>
          <cell r="H995">
            <v>0.49921436678066367</v>
          </cell>
          <cell r="I995">
            <v>0.54878970739827326</v>
          </cell>
          <cell r="J995">
            <v>0.55014179011192665</v>
          </cell>
          <cell r="K995">
            <v>0.52902955984687483</v>
          </cell>
          <cell r="L995">
            <v>0.53735348760762547</v>
          </cell>
          <cell r="M995">
            <v>0.53465380378548799</v>
          </cell>
          <cell r="N995">
            <v>0.62197841725992509</v>
          </cell>
          <cell r="O995">
            <v>0.89574272402841149</v>
          </cell>
        </row>
        <row r="996">
          <cell r="A996" t="str">
            <v>ITOT-SWHH2BR</v>
          </cell>
          <cell r="B996" t="str">
            <v>VAR_fout</v>
          </cell>
          <cell r="C996" t="str">
            <v>ITOT-SWH</v>
          </cell>
          <cell r="G996">
            <v>2.1258148726805409E-3</v>
          </cell>
          <cell r="H996">
            <v>1.222566053477305E-2</v>
          </cell>
          <cell r="I996">
            <v>1.4972036468065339E-2</v>
          </cell>
          <cell r="J996">
            <v>1.5019214530468498E-2</v>
          </cell>
          <cell r="K996">
            <v>4.3655967506916402E-2</v>
          </cell>
          <cell r="L996">
            <v>6.5017396793977916E-2</v>
          </cell>
          <cell r="M996">
            <v>6.6266256093300946E-2</v>
          </cell>
          <cell r="N996">
            <v>6.640895936679779E-2</v>
          </cell>
          <cell r="O996">
            <v>6.8072707895814127E-2</v>
          </cell>
        </row>
        <row r="997">
          <cell r="A997" t="str">
            <v>ITOT-SWHH2BR</v>
          </cell>
          <cell r="B997" t="str">
            <v>VAR_fin</v>
          </cell>
          <cell r="C997" t="str">
            <v>IH2</v>
          </cell>
          <cell r="G997">
            <v>2.640752889543583E-3</v>
          </cell>
          <cell r="H997">
            <v>1.51539323011411E-2</v>
          </cell>
          <cell r="I997">
            <v>1.8517682961256016E-2</v>
          </cell>
          <cell r="J997">
            <v>1.8535649489431521E-2</v>
          </cell>
          <cell r="K997">
            <v>5.3760224956393009E-2</v>
          </cell>
          <cell r="L997">
            <v>8.0031076146226801E-2</v>
          </cell>
          <cell r="M997">
            <v>8.1532961230119744E-2</v>
          </cell>
          <cell r="N997">
            <v>8.1673137505436352E-2</v>
          </cell>
          <cell r="O997">
            <v>8.3683041482888687E-2</v>
          </cell>
        </row>
        <row r="998">
          <cell r="A998" t="str">
            <v>ITOT-SWHH2BR</v>
          </cell>
          <cell r="B998" t="str">
            <v>VAR_ncap</v>
          </cell>
          <cell r="C998" t="str">
            <v>-</v>
          </cell>
          <cell r="G998">
            <v>1.9977090033368401E-4</v>
          </cell>
          <cell r="H998">
            <v>9.1971731355168995E-4</v>
          </cell>
          <cell r="I998">
            <v>4.1360049321040901E-4</v>
          </cell>
          <cell r="J998">
            <v>2.09141691465116E-4</v>
          </cell>
          <cell r="K998">
            <v>3.6111438147883299E-3</v>
          </cell>
          <cell r="L998">
            <v>2.30560290931753E-3</v>
          </cell>
          <cell r="M998">
            <v>2.8964547605945298E-4</v>
          </cell>
          <cell r="N998">
            <v>3.86193729070594E-3</v>
          </cell>
          <cell r="O998">
            <v>1.9745892493688699E-3</v>
          </cell>
        </row>
        <row r="999">
          <cell r="A999" t="str">
            <v>ITOT-SWHH2BR</v>
          </cell>
          <cell r="B999" t="str">
            <v>VAR_cap</v>
          </cell>
          <cell r="C999" t="str">
            <v>-</v>
          </cell>
          <cell r="G999">
            <v>1.9977090033368401E-4</v>
          </cell>
          <cell r="H999">
            <v>1.1076913916125408E-3</v>
          </cell>
          <cell r="I999">
            <v>1.3860573238343458E-3</v>
          </cell>
          <cell r="J999">
            <v>1.3915414665672981E-3</v>
          </cell>
          <cell r="K999">
            <v>4.1369161745147083E-3</v>
          </cell>
          <cell r="L999">
            <v>6.0574331489577152E-3</v>
          </cell>
          <cell r="M999">
            <v>6.0047468819880599E-3</v>
          </cell>
          <cell r="N999">
            <v>6.1740001123086457E-3</v>
          </cell>
          <cell r="O999">
            <v>5.9955198041279582E-3</v>
          </cell>
        </row>
        <row r="1000">
          <cell r="A1000" t="str">
            <v>RHNS-SHSTG-ELC</v>
          </cell>
          <cell r="B1000" t="str">
            <v>VAR_fout</v>
          </cell>
          <cell r="C1000" t="str">
            <v>RHNS-SHAELCB</v>
          </cell>
          <cell r="E1000">
            <v>2.7711726941652901E-6</v>
          </cell>
          <cell r="F1000">
            <v>1.6050997270700418E-2</v>
          </cell>
          <cell r="G1000">
            <v>1.7473951647400402E-2</v>
          </cell>
          <cell r="H1000">
            <v>1.642274403294755E-2</v>
          </cell>
          <cell r="I1000">
            <v>6.4927198731357522E-3</v>
          </cell>
          <cell r="J1000">
            <v>5.253442282959242E-2</v>
          </cell>
          <cell r="K1000">
            <v>4.500409760545384E-2</v>
          </cell>
          <cell r="L1000">
            <v>1.5882181792992747E-2</v>
          </cell>
          <cell r="M1000">
            <v>8.8596374253615878E-4</v>
          </cell>
          <cell r="N1000">
            <v>9.2121410365155474E-4</v>
          </cell>
          <cell r="O1000">
            <v>9.3450989113333014E-4</v>
          </cell>
        </row>
        <row r="1001">
          <cell r="A1001" t="str">
            <v>RHNS-SHSTG-ELC</v>
          </cell>
          <cell r="B1001" t="str">
            <v>VAR_fin</v>
          </cell>
          <cell r="C1001" t="str">
            <v>RHNS-SHAELCB</v>
          </cell>
          <cell r="E1001">
            <v>1.3864057907764537E-6</v>
          </cell>
          <cell r="F1001">
            <v>1.604766411370907E-2</v>
          </cell>
          <cell r="G1001">
            <v>1.747080828359272E-2</v>
          </cell>
          <cell r="H1001">
            <v>1.6422743022035651E-2</v>
          </cell>
          <cell r="I1001">
            <v>6.4948456773477256E-3</v>
          </cell>
          <cell r="J1001">
            <v>5.2542074543174576E-2</v>
          </cell>
          <cell r="K1001">
            <v>4.5009809919529201E-2</v>
          </cell>
          <cell r="L1001">
            <v>1.5887500526206237E-2</v>
          </cell>
          <cell r="M1001">
            <v>8.9013782240747984E-4</v>
          </cell>
          <cell r="N1001">
            <v>9.2099612487508064E-4</v>
          </cell>
          <cell r="O1001">
            <v>9.3904648893938672E-4</v>
          </cell>
        </row>
        <row r="1002">
          <cell r="A1002" t="str">
            <v>RHNS-SHSTG-ELC</v>
          </cell>
          <cell r="B1002" t="str">
            <v>VAR_ncap</v>
          </cell>
          <cell r="C1002" t="str">
            <v>-</v>
          </cell>
          <cell r="D1002">
            <v>3.3055447251218802E-5</v>
          </cell>
          <cell r="E1002">
            <v>1.5974305283310001E-5</v>
          </cell>
          <cell r="F1002">
            <v>1.9610402058521099E-3</v>
          </cell>
          <cell r="G1002">
            <v>5.4493599917884902E-5</v>
          </cell>
          <cell r="H1002">
            <v>2.59231398288469E-4</v>
          </cell>
          <cell r="I1002">
            <v>5.1105970199623199E-4</v>
          </cell>
          <cell r="J1002">
            <v>5.3948184508042403E-3</v>
          </cell>
          <cell r="K1002">
            <v>2.82613069770057E-4</v>
          </cell>
          <cell r="L1002">
            <v>2.54222954351076E-4</v>
          </cell>
          <cell r="M1002">
            <v>1.72832161522525E-4</v>
          </cell>
          <cell r="N1002">
            <v>1.7052472600158E-4</v>
          </cell>
          <cell r="O1002">
            <v>2.07298173210171E-4</v>
          </cell>
        </row>
        <row r="1003">
          <cell r="A1003" t="str">
            <v>RHNS-SHSTG-ELC</v>
          </cell>
          <cell r="B1003" t="str">
            <v>VAR_cap</v>
          </cell>
          <cell r="C1003" t="str">
            <v>-</v>
          </cell>
          <cell r="D1003">
            <v>3.3055447251218802E-5</v>
          </cell>
          <cell r="E1003">
            <v>-4.9657672375629961E-7</v>
          </cell>
          <cell r="F1003">
            <v>1.9558423761294628E-3</v>
          </cell>
          <cell r="G1003">
            <v>1.9539520553465608E-3</v>
          </cell>
          <cell r="H1003">
            <v>2.0131062109813302E-3</v>
          </cell>
          <cell r="I1003">
            <v>1.009694526297895E-3</v>
          </cell>
          <cell r="J1003">
            <v>6.0422766396375687E-3</v>
          </cell>
          <cell r="K1003">
            <v>5.0287461940421397E-3</v>
          </cell>
          <cell r="L1003">
            <v>1.8103605287438096E-3</v>
          </cell>
          <cell r="M1003">
            <v>2.5538151674360694E-4</v>
          </cell>
          <cell r="N1003">
            <v>2.5219439220032204E-4</v>
          </cell>
          <cell r="O1003">
            <v>2.9879206008861305E-4</v>
          </cell>
        </row>
        <row r="1004">
          <cell r="A1004" t="str">
            <v>RHES-SHCOABR</v>
          </cell>
          <cell r="B1004" t="str">
            <v>VAR_fout</v>
          </cell>
          <cell r="C1004" t="str">
            <v>CO2_R</v>
          </cell>
          <cell r="D1004">
            <v>9.2700897737468608</v>
          </cell>
          <cell r="E1004">
            <v>9.2700470699906408</v>
          </cell>
          <cell r="F1004">
            <v>0.70391005859843203</v>
          </cell>
          <cell r="G1004">
            <v>0.59149562010852397</v>
          </cell>
          <cell r="H1004">
            <v>0.242126142197129</v>
          </cell>
        </row>
        <row r="1005">
          <cell r="A1005" t="str">
            <v>RHES-SHCOABR</v>
          </cell>
          <cell r="B1005" t="str">
            <v>VAR_fout</v>
          </cell>
          <cell r="C1005" t="str">
            <v>RHES-SHCOA</v>
          </cell>
          <cell r="D1005">
            <v>7.200069727182036E-2</v>
          </cell>
          <cell r="E1005">
            <v>7.2000365592160387E-2</v>
          </cell>
          <cell r="F1005">
            <v>5.4672625910557795E-3</v>
          </cell>
          <cell r="G1005">
            <v>4.5941407387069802E-3</v>
          </cell>
          <cell r="H1005">
            <v>1.8805913957058544E-3</v>
          </cell>
        </row>
        <row r="1006">
          <cell r="A1006" t="str">
            <v>RHES-SHCOABR</v>
          </cell>
          <cell r="B1006" t="str">
            <v>VAR_fin</v>
          </cell>
          <cell r="C1006" t="str">
            <v>RCOA</v>
          </cell>
          <cell r="D1006">
            <v>0.10000096843308375</v>
          </cell>
          <cell r="E1006">
            <v>0.1000005077668894</v>
          </cell>
          <cell r="F1006">
            <v>7.5934202653552491E-3</v>
          </cell>
          <cell r="G1006">
            <v>6.3807510259819228E-3</v>
          </cell>
          <cell r="H1006">
            <v>2.6119324940359042E-3</v>
          </cell>
        </row>
        <row r="1007">
          <cell r="A1007" t="str">
            <v>RHES-SHCOABR</v>
          </cell>
          <cell r="B1007" t="str">
            <v>VAR_cap</v>
          </cell>
          <cell r="C1007" t="str">
            <v>-</v>
          </cell>
          <cell r="D1007">
            <v>7.0000000000000001E-3</v>
          </cell>
          <cell r="E1007">
            <v>6.9873920971843476E-3</v>
          </cell>
          <cell r="F1007">
            <v>7.848436412690599E-4</v>
          </cell>
          <cell r="G1007">
            <v>7.1828182343074056E-4</v>
          </cell>
          <cell r="H1007">
            <v>1.8619919637221987E-4</v>
          </cell>
        </row>
        <row r="1008">
          <cell r="A1008" t="str">
            <v>D-INGA</v>
          </cell>
          <cell r="B1008" t="str">
            <v>VAR_fout</v>
          </cell>
          <cell r="C1008" t="str">
            <v>CO2</v>
          </cell>
          <cell r="D1008">
            <v>2103.1392372238902</v>
          </cell>
          <cell r="E1008">
            <v>1718.0747405192701</v>
          </cell>
          <cell r="F1008">
            <v>1766.1407920266199</v>
          </cell>
          <cell r="G1008">
            <v>1614.7874264821901</v>
          </cell>
          <cell r="H1008">
            <v>1432.91025976386</v>
          </cell>
          <cell r="I1008">
            <v>1251.67108871197</v>
          </cell>
          <cell r="J1008">
            <v>965.53235371907101</v>
          </cell>
          <cell r="K1008">
            <v>961.705320434697</v>
          </cell>
          <cell r="L1008">
            <v>883.31942593727297</v>
          </cell>
          <cell r="M1008">
            <v>726.75011885390199</v>
          </cell>
          <cell r="N1008">
            <v>670.94062789317297</v>
          </cell>
          <cell r="O1008">
            <v>591.21724115225402</v>
          </cell>
        </row>
        <row r="1009">
          <cell r="A1009" t="str">
            <v>D-INGA</v>
          </cell>
          <cell r="B1009" t="str">
            <v>VAR_fout</v>
          </cell>
          <cell r="C1009" t="str">
            <v>IH2</v>
          </cell>
          <cell r="G1009">
            <v>9.846088796261792E-3</v>
          </cell>
          <cell r="H1009">
            <v>3.1011933543620054E-2</v>
          </cell>
          <cell r="I1009">
            <v>4.5091663572531165E-2</v>
          </cell>
          <cell r="J1009">
            <v>4.2032406811122816E-2</v>
          </cell>
          <cell r="K1009">
            <v>0.13095208848375206</v>
          </cell>
          <cell r="L1009">
            <v>0.15376689622348338</v>
          </cell>
          <cell r="M1009">
            <v>0.2062796108016908</v>
          </cell>
          <cell r="N1009">
            <v>0.21002707388204186</v>
          </cell>
          <cell r="O1009">
            <v>0.21283829817537775</v>
          </cell>
        </row>
        <row r="1010">
          <cell r="A1010" t="str">
            <v>D-INGA</v>
          </cell>
          <cell r="B1010" t="str">
            <v>VAR_fout</v>
          </cell>
          <cell r="C1010" t="str">
            <v>INGA</v>
          </cell>
          <cell r="D1010">
            <v>37.493469877581774</v>
          </cell>
          <cell r="E1010">
            <v>30.365667207318655</v>
          </cell>
          <cell r="F1010">
            <v>33.909296246685834</v>
          </cell>
          <cell r="G1010">
            <v>31.234665049451657</v>
          </cell>
          <cell r="H1010">
            <v>28.020105959300874</v>
          </cell>
          <cell r="I1010">
            <v>24.816836262105411</v>
          </cell>
          <cell r="J1010">
            <v>19.759638519598354</v>
          </cell>
          <cell r="K1010">
            <v>19.691720709957593</v>
          </cell>
          <cell r="L1010">
            <v>18.306268568360711</v>
          </cell>
          <cell r="M1010">
            <v>15.538921913732155</v>
          </cell>
          <cell r="N1010">
            <v>14.552559570512413</v>
          </cell>
          <cell r="O1010">
            <v>13.143660783703297</v>
          </cell>
        </row>
        <row r="1011">
          <cell r="A1011" t="str">
            <v>D-INGA</v>
          </cell>
          <cell r="B1011" t="str">
            <v>VAR_fin</v>
          </cell>
          <cell r="C1011" t="str">
            <v>NGA</v>
          </cell>
          <cell r="D1011">
            <v>37.289702787657582</v>
          </cell>
          <cell r="E1011">
            <v>30.46231809431335</v>
          </cell>
          <cell r="F1011">
            <v>31.314553050117471</v>
          </cell>
          <cell r="G1011">
            <v>28.630982739046001</v>
          </cell>
          <cell r="H1011">
            <v>25.406210279501138</v>
          </cell>
          <cell r="I1011">
            <v>22.192749799857697</v>
          </cell>
          <cell r="J1011">
            <v>17.119367973742392</v>
          </cell>
          <cell r="K1011">
            <v>17.051512773664825</v>
          </cell>
          <cell r="L1011">
            <v>15.661691949242423</v>
          </cell>
          <cell r="M1011">
            <v>12.885640405211028</v>
          </cell>
          <cell r="N1011">
            <v>11.896110423637824</v>
          </cell>
          <cell r="O1011">
            <v>10.482575197735006</v>
          </cell>
        </row>
        <row r="1012">
          <cell r="A1012" t="str">
            <v>D-INGA</v>
          </cell>
          <cell r="B1012" t="str">
            <v>VAR_fin</v>
          </cell>
          <cell r="C1012" t="str">
            <v>BNGA</v>
          </cell>
          <cell r="D1012">
            <v>0.32354446321952579</v>
          </cell>
          <cell r="E1012">
            <v>3.7796747313718367E-4</v>
          </cell>
          <cell r="F1012">
            <v>2.7030704985754714</v>
          </cell>
          <cell r="G1012">
            <v>2.7035261509453874</v>
          </cell>
          <cell r="H1012">
            <v>2.7035345758103499</v>
          </cell>
          <cell r="I1012">
            <v>2.7035413841907916</v>
          </cell>
          <cell r="J1012">
            <v>2.7035530005874095</v>
          </cell>
          <cell r="K1012">
            <v>2.7035727069185933</v>
          </cell>
          <cell r="L1012">
            <v>2.7035771980178214</v>
          </cell>
          <cell r="M1012">
            <v>2.7036049605055292</v>
          </cell>
          <cell r="N1012">
            <v>2.7036348478113092</v>
          </cell>
          <cell r="O1012">
            <v>2.7038329006056427</v>
          </cell>
        </row>
        <row r="1013">
          <cell r="A1013" t="str">
            <v>D-INGA</v>
          </cell>
          <cell r="B1013" t="str">
            <v>VAR_fin</v>
          </cell>
          <cell r="C1013" t="str">
            <v>H2</v>
          </cell>
          <cell r="G1013">
            <v>9.8458197328442857E-3</v>
          </cell>
          <cell r="H1013">
            <v>3.1008920120700775E-2</v>
          </cell>
          <cell r="I1013">
            <v>4.5084742592011381E-2</v>
          </cell>
          <cell r="J1013">
            <v>4.2025485830597044E-2</v>
          </cell>
          <cell r="K1013">
            <v>0.13093725781118701</v>
          </cell>
          <cell r="L1013">
            <v>0.1537599752429662</v>
          </cell>
          <cell r="M1013">
            <v>0.20626972368665791</v>
          </cell>
          <cell r="N1013">
            <v>0.21002313135006428</v>
          </cell>
          <cell r="O1013">
            <v>0.21280863683025761</v>
          </cell>
        </row>
        <row r="1014">
          <cell r="A1014" t="str">
            <v>D-INGA</v>
          </cell>
          <cell r="B1014" t="str">
            <v>VAR_ncap</v>
          </cell>
          <cell r="C1014" t="str">
            <v>-</v>
          </cell>
          <cell r="D1014">
            <v>3.1171152797897602E-6</v>
          </cell>
          <cell r="E1014">
            <v>1.73316454215337E-6</v>
          </cell>
          <cell r="F1014">
            <v>2.6116158998089498E-6</v>
          </cell>
          <cell r="G1014">
            <v>3.7540964351191399E-6</v>
          </cell>
          <cell r="H1014">
            <v>6.10754551509782E-6</v>
          </cell>
          <cell r="I1014">
            <v>8.5788501266015796E-6</v>
          </cell>
          <cell r="J1014">
            <v>1.5386903597287798E-5</v>
          </cell>
          <cell r="K1014">
            <v>9.5714313306707495E-3</v>
          </cell>
          <cell r="L1014">
            <v>0.64896063033147899</v>
          </cell>
          <cell r="M1014">
            <v>5.6668253292330804E-3</v>
          </cell>
          <cell r="N1014">
            <v>2.2961579486188E-4</v>
          </cell>
          <cell r="O1014">
            <v>5.5130274360888696E-4</v>
          </cell>
        </row>
        <row r="1015">
          <cell r="A1015" t="str">
            <v>D-INGA</v>
          </cell>
          <cell r="B1015" t="str">
            <v>VAR_cap</v>
          </cell>
          <cell r="C1015" t="str">
            <v>-</v>
          </cell>
          <cell r="D1015">
            <v>1.9844864873813799</v>
          </cell>
          <cell r="E1015">
            <v>1.984488220545922</v>
          </cell>
          <cell r="F1015">
            <v>1.9844908321618218</v>
          </cell>
          <cell r="G1015">
            <v>1.9844945862582568</v>
          </cell>
          <cell r="H1015">
            <v>1.9845006938037719</v>
          </cell>
          <cell r="I1015">
            <v>1.9845092726538986</v>
          </cell>
          <cell r="J1015">
            <v>1.9845246595574959</v>
          </cell>
          <cell r="K1015">
            <v>0.9030269758301136</v>
          </cell>
          <cell r="L1015">
            <v>0.76542140015222593</v>
          </cell>
          <cell r="M1015">
            <v>0.66423702235464299</v>
          </cell>
          <cell r="N1015">
            <v>0.66446160265638499</v>
          </cell>
          <cell r="O1015">
            <v>0.66500987882909302</v>
          </cell>
        </row>
        <row r="1016">
          <cell r="A1016" t="str">
            <v>RHEM-SHNGAHP</v>
          </cell>
          <cell r="B1016" t="str">
            <v>VAR_fout</v>
          </cell>
          <cell r="C1016" t="str">
            <v>CO2_R</v>
          </cell>
          <cell r="F1016">
            <v>0.28427502423616002</v>
          </cell>
          <cell r="G1016">
            <v>0.300137536096522</v>
          </cell>
          <cell r="H1016">
            <v>0.30932712525612499</v>
          </cell>
          <cell r="I1016">
            <v>0.22290530088888</v>
          </cell>
          <cell r="J1016">
            <v>0.216653602374692</v>
          </cell>
          <cell r="K1016">
            <v>0.36290704545472802</v>
          </cell>
          <cell r="L1016">
            <v>0.36597903210191302</v>
          </cell>
          <cell r="M1016">
            <v>0.36700372923017699</v>
          </cell>
          <cell r="N1016">
            <v>0.25893436627267102</v>
          </cell>
          <cell r="O1016">
            <v>1.27858155655754</v>
          </cell>
        </row>
        <row r="1017">
          <cell r="A1017" t="str">
            <v>RHEM-SHNGAHP</v>
          </cell>
          <cell r="B1017" t="str">
            <v>VAR_fout</v>
          </cell>
          <cell r="C1017" t="str">
            <v>RHEM-SHANGAH</v>
          </cell>
          <cell r="F1017">
            <v>1.0080674618303543E-2</v>
          </cell>
          <cell r="G1017">
            <v>1.1068902040439131E-2</v>
          </cell>
          <cell r="H1017">
            <v>1.1791725519515382E-2</v>
          </cell>
          <cell r="I1017">
            <v>8.7739320562644288E-3</v>
          </cell>
          <cell r="J1017">
            <v>8.7583371172748094E-3</v>
          </cell>
          <cell r="K1017">
            <v>1.5056781673121687E-2</v>
          </cell>
          <cell r="L1017">
            <v>1.518423643827085E-2</v>
          </cell>
          <cell r="M1017">
            <v>1.5226750468060534E-2</v>
          </cell>
          <cell r="N1017">
            <v>1.0743021579398051E-2</v>
          </cell>
          <cell r="O1017">
            <v>5.3047532665685154E-2</v>
          </cell>
        </row>
        <row r="1018">
          <cell r="A1018" t="str">
            <v>RHEM-SHNGAHP</v>
          </cell>
          <cell r="B1018" t="str">
            <v>VAR_fin</v>
          </cell>
          <cell r="C1018" t="str">
            <v>RHEMELCHPC</v>
          </cell>
          <cell r="F1018">
            <v>1.0080674618303543E-2</v>
          </cell>
          <cell r="G1018">
            <v>1.1068902040439131E-2</v>
          </cell>
          <cell r="H1018">
            <v>1.1791725519515382E-2</v>
          </cell>
          <cell r="I1018">
            <v>8.7739320562644288E-3</v>
          </cell>
          <cell r="J1018">
            <v>8.7583371172748094E-3</v>
          </cell>
          <cell r="K1018">
            <v>1.5056781673121687E-2</v>
          </cell>
          <cell r="L1018">
            <v>1.518423643827085E-2</v>
          </cell>
          <cell r="M1018">
            <v>1.5226750468060534E-2</v>
          </cell>
          <cell r="N1018">
            <v>1.0743021579398051E-2</v>
          </cell>
          <cell r="O1018">
            <v>5.3047532665685154E-2</v>
          </cell>
        </row>
        <row r="1019">
          <cell r="A1019" t="str">
            <v>RHEM-SHNGAHP</v>
          </cell>
          <cell r="B1019" t="str">
            <v>VAR_fin</v>
          </cell>
          <cell r="C1019" t="str">
            <v>RNGA</v>
          </cell>
          <cell r="F1019">
            <v>5.0403373091517725E-3</v>
          </cell>
          <cell r="G1019">
            <v>5.3215875194418871E-3</v>
          </cell>
          <cell r="H1019">
            <v>5.4845234974490158E-3</v>
          </cell>
          <cell r="I1019">
            <v>3.9522216469659571E-3</v>
          </cell>
          <cell r="J1019">
            <v>3.8413759286292978E-3</v>
          </cell>
          <cell r="K1019">
            <v>6.4345220825306375E-3</v>
          </cell>
          <cell r="L1019">
            <v>6.4889899308849808E-3</v>
          </cell>
          <cell r="M1019">
            <v>6.5071583196839849E-3</v>
          </cell>
          <cell r="N1019">
            <v>4.5910348629906233E-3</v>
          </cell>
          <cell r="O1019">
            <v>2.2669885754566313E-2</v>
          </cell>
        </row>
        <row r="1020">
          <cell r="A1020" t="str">
            <v>RHEM-SHNGAHP</v>
          </cell>
          <cell r="B1020" t="str">
            <v>VAR_ncap</v>
          </cell>
          <cell r="C1020" t="str">
            <v>-</v>
          </cell>
          <cell r="D1020">
            <v>4.4886001422374699E-7</v>
          </cell>
          <cell r="E1020">
            <v>1.30404993639134E-6</v>
          </cell>
          <cell r="F1020">
            <v>8.27079258971117E-4</v>
          </cell>
          <cell r="G1020">
            <v>1.31230565622846E-5</v>
          </cell>
          <cell r="H1020">
            <v>1.4182400322835601E-4</v>
          </cell>
          <cell r="I1020">
            <v>4.3745776326541001E-4</v>
          </cell>
          <cell r="J1020">
            <v>1.71500527938431E-4</v>
          </cell>
          <cell r="K1020">
            <v>8.09012930344653E-4</v>
          </cell>
          <cell r="L1020">
            <v>1.8615608967584299E-4</v>
          </cell>
          <cell r="M1020">
            <v>4.6145609315589799E-4</v>
          </cell>
          <cell r="N1020">
            <v>2.8223014191626798E-4</v>
          </cell>
          <cell r="O1020">
            <v>3.4632207516129298E-3</v>
          </cell>
        </row>
        <row r="1021">
          <cell r="A1021" t="str">
            <v>RHEM-SHNGAHP</v>
          </cell>
          <cell r="B1021" t="str">
            <v>VAR_cap</v>
          </cell>
          <cell r="C1021" t="str">
            <v>-</v>
          </cell>
          <cell r="D1021">
            <v>4.4886001422374699E-7</v>
          </cell>
          <cell r="E1021">
            <v>1.165303504247977E-6</v>
          </cell>
          <cell r="F1021">
            <v>8.2805173675203081E-4</v>
          </cell>
          <cell r="G1021">
            <v>8.4123403380647113E-4</v>
          </cell>
          <cell r="H1021">
            <v>9.8104976148777681E-4</v>
          </cell>
          <cell r="I1021">
            <v>7.6184188983719771E-4</v>
          </cell>
          <cell r="J1021">
            <v>7.4958370430633077E-4</v>
          </cell>
          <cell r="K1021">
            <v>1.4160955865463981E-3</v>
          </cell>
          <cell r="L1021">
            <v>1.2095919667593493E-3</v>
          </cell>
          <cell r="M1021">
            <v>1.4522200169617776E-3</v>
          </cell>
          <cell r="N1021">
            <v>1.0110781366823882E-3</v>
          </cell>
          <cell r="O1021">
            <v>4.2024391622562818E-3</v>
          </cell>
        </row>
        <row r="1022">
          <cell r="A1022" t="str">
            <v>D-SPLT</v>
          </cell>
          <cell r="B1022" t="str">
            <v>VAR_fout</v>
          </cell>
          <cell r="C1022" t="str">
            <v>SPLT</v>
          </cell>
          <cell r="D1022">
            <v>2.0856387086385868</v>
          </cell>
          <cell r="E1022">
            <v>2.4000934607100874</v>
          </cell>
          <cell r="F1022">
            <v>2.3204745888165337</v>
          </cell>
          <cell r="G1022">
            <v>2.5334257650844392</v>
          </cell>
          <cell r="H1022">
            <v>2.6824785213036986</v>
          </cell>
          <cell r="I1022">
            <v>3.0440953816108585</v>
          </cell>
          <cell r="J1022">
            <v>2.8919340771940534</v>
          </cell>
          <cell r="K1022">
            <v>2.954070546338321</v>
          </cell>
          <cell r="L1022">
            <v>2.8830877543290883</v>
          </cell>
          <cell r="M1022">
            <v>2.8157981810750483</v>
          </cell>
          <cell r="N1022">
            <v>2.7547437810963169</v>
          </cell>
          <cell r="O1022">
            <v>2.6332518277859647</v>
          </cell>
        </row>
        <row r="1023">
          <cell r="A1023" t="str">
            <v>D-SPLT</v>
          </cell>
          <cell r="B1023" t="str">
            <v>VAR_fin</v>
          </cell>
          <cell r="C1023" t="str">
            <v>PLT</v>
          </cell>
          <cell r="D1023">
            <v>2.0856387086385868</v>
          </cell>
          <cell r="E1023">
            <v>2.4000934607100874</v>
          </cell>
          <cell r="F1023">
            <v>2.3204745888165337</v>
          </cell>
          <cell r="G1023">
            <v>2.5334257650844392</v>
          </cell>
          <cell r="H1023">
            <v>2.6824785213036986</v>
          </cell>
          <cell r="I1023">
            <v>3.0440953816108585</v>
          </cell>
          <cell r="J1023">
            <v>2.8919340771940534</v>
          </cell>
          <cell r="K1023">
            <v>2.954070546338321</v>
          </cell>
          <cell r="L1023">
            <v>2.8830877543290883</v>
          </cell>
          <cell r="M1023">
            <v>2.8157981810750483</v>
          </cell>
          <cell r="N1023">
            <v>2.7547437810963169</v>
          </cell>
          <cell r="O1023">
            <v>2.6332518277859647</v>
          </cell>
        </row>
        <row r="1024">
          <cell r="A1024" t="str">
            <v>RHES-SHCONBR</v>
          </cell>
          <cell r="B1024" t="str">
            <v>VAR_fout</v>
          </cell>
          <cell r="C1024" t="str">
            <v>RHES-SHCON</v>
          </cell>
          <cell r="F1024">
            <v>4.2617324209058278E-4</v>
          </cell>
          <cell r="G1024">
            <v>3.5398153407820236E-4</v>
          </cell>
          <cell r="H1024">
            <v>4.7886999669113727E-4</v>
          </cell>
          <cell r="I1024">
            <v>4.8008556094068485E-4</v>
          </cell>
          <cell r="J1024">
            <v>4.5999874510354335E-4</v>
          </cell>
          <cell r="K1024">
            <v>1.1773396618512423E-3</v>
          </cell>
          <cell r="L1024">
            <v>1.1844760479012067E-3</v>
          </cell>
          <cell r="M1024">
            <v>1.165686790897631E-3</v>
          </cell>
          <cell r="N1024">
            <v>1.2054947289543904E-3</v>
          </cell>
          <cell r="O1024">
            <v>1.7084275528620708E-3</v>
          </cell>
        </row>
        <row r="1025">
          <cell r="A1025" t="str">
            <v>RHES-SHCONBR</v>
          </cell>
          <cell r="B1025" t="str">
            <v>VAR_fin</v>
          </cell>
          <cell r="C1025" t="str">
            <v>CON</v>
          </cell>
          <cell r="F1025">
            <v>4.2617324209058278E-4</v>
          </cell>
          <cell r="G1025">
            <v>3.5398153407820236E-4</v>
          </cell>
          <cell r="H1025">
            <v>4.7886999669113727E-4</v>
          </cell>
          <cell r="I1025">
            <v>4.8008556094068485E-4</v>
          </cell>
          <cell r="J1025">
            <v>4.5999874510354335E-4</v>
          </cell>
          <cell r="K1025">
            <v>1.1773396618512423E-3</v>
          </cell>
          <cell r="L1025">
            <v>1.1844760479012067E-3</v>
          </cell>
          <cell r="M1025">
            <v>1.165686790897631E-3</v>
          </cell>
          <cell r="N1025">
            <v>1.2054947289543904E-3</v>
          </cell>
          <cell r="O1025">
            <v>1.7084275528620708E-3</v>
          </cell>
        </row>
        <row r="1026">
          <cell r="A1026" t="str">
            <v>RHES-SHCONBR</v>
          </cell>
          <cell r="B1026" t="str">
            <v>VAR_ncap</v>
          </cell>
          <cell r="C1026" t="str">
            <v>-</v>
          </cell>
          <cell r="E1026">
            <v>9.8772141063825694E-8</v>
          </cell>
          <cell r="F1026">
            <v>2.9825829476795199E-5</v>
          </cell>
          <cell r="G1026">
            <v>3.21268879817082E-7</v>
          </cell>
          <cell r="H1026">
            <v>6.9826568323308902E-6</v>
          </cell>
          <cell r="I1026">
            <v>4.56474983880528E-7</v>
          </cell>
          <cell r="J1026">
            <v>2.51943484189343E-7</v>
          </cell>
          <cell r="K1026">
            <v>6.3655542943352698E-5</v>
          </cell>
          <cell r="L1026">
            <v>2.3642484674157E-6</v>
          </cell>
          <cell r="M1026">
            <v>2.4490190078840502E-6</v>
          </cell>
          <cell r="N1026">
            <v>2.07907402708975E-6</v>
          </cell>
          <cell r="O1026">
            <v>5.3710995443531301E-5</v>
          </cell>
        </row>
        <row r="1027">
          <cell r="A1027" t="str">
            <v>RHES-SHCONBR</v>
          </cell>
          <cell r="B1027" t="str">
            <v>VAR_cap</v>
          </cell>
          <cell r="C1027" t="str">
            <v>-</v>
          </cell>
          <cell r="E1027">
            <v>9.8772141063825694E-8</v>
          </cell>
          <cell r="F1027">
            <v>2.9857432067232628E-5</v>
          </cell>
          <cell r="G1027">
            <v>3.0098704556383537E-5</v>
          </cell>
          <cell r="H1027">
            <v>3.6872346386451012E-5</v>
          </cell>
          <cell r="I1027">
            <v>3.711328000671E-5</v>
          </cell>
          <cell r="J1027">
            <v>3.6898016920363939E-5</v>
          </cell>
          <cell r="K1027">
            <v>1.0008172577250541E-4</v>
          </cell>
          <cell r="L1027">
            <v>1.0319568159064782E-4</v>
          </cell>
          <cell r="M1027">
            <v>1.0503517140027573E-4</v>
          </cell>
          <cell r="N1027">
            <v>1.0690687621963513E-4</v>
          </cell>
          <cell r="O1027">
            <v>1.6171203817333746E-4</v>
          </cell>
        </row>
        <row r="1028">
          <cell r="A1028" t="str">
            <v>RHSA-WHSOLBR</v>
          </cell>
          <cell r="B1028" t="str">
            <v>VAR_fout</v>
          </cell>
          <cell r="C1028" t="str">
            <v>RHSA-WHASOL</v>
          </cell>
          <cell r="D1028">
            <v>1.721488024659851</v>
          </cell>
          <cell r="E1028">
            <v>1.9867520234628446</v>
          </cell>
          <cell r="F1028">
            <v>1.9356360324755386</v>
          </cell>
          <cell r="G1028">
            <v>1.5246191066680908</v>
          </cell>
          <cell r="H1028">
            <v>1.1497632582787169</v>
          </cell>
          <cell r="I1028">
            <v>1.106500795709243</v>
          </cell>
          <cell r="J1028">
            <v>1.1049004169861552</v>
          </cell>
          <cell r="K1028">
            <v>1.0684220788270082</v>
          </cell>
          <cell r="L1028">
            <v>1.067851564147088</v>
          </cell>
          <cell r="M1028">
            <v>1.0340604184295019</v>
          </cell>
          <cell r="N1028">
            <v>1.0212883544233693</v>
          </cell>
          <cell r="O1028">
            <v>1.0257296931057607</v>
          </cell>
        </row>
        <row r="1029">
          <cell r="A1029" t="str">
            <v>RHSA-WHSOLBR</v>
          </cell>
          <cell r="B1029" t="str">
            <v>VAR_fin</v>
          </cell>
          <cell r="C1029" t="str">
            <v>SOL</v>
          </cell>
          <cell r="D1029">
            <v>1.721488024659851</v>
          </cell>
          <cell r="E1029">
            <v>1.9867520234628446</v>
          </cell>
          <cell r="F1029">
            <v>1.9356360324755386</v>
          </cell>
          <cell r="G1029">
            <v>1.5246191066680908</v>
          </cell>
          <cell r="H1029">
            <v>1.1497632582787169</v>
          </cell>
          <cell r="I1029">
            <v>1.106500795709243</v>
          </cell>
          <cell r="J1029">
            <v>1.1049004169861552</v>
          </cell>
          <cell r="K1029">
            <v>1.0684220788270082</v>
          </cell>
          <cell r="L1029">
            <v>1.067851564147088</v>
          </cell>
          <cell r="M1029">
            <v>1.0340604184295019</v>
          </cell>
          <cell r="N1029">
            <v>1.0212883544233693</v>
          </cell>
          <cell r="O1029">
            <v>1.0257296931057607</v>
          </cell>
        </row>
        <row r="1030">
          <cell r="A1030" t="str">
            <v>RHSA-WHSOLBR</v>
          </cell>
          <cell r="B1030" t="str">
            <v>VAR_fin</v>
          </cell>
          <cell r="C1030" t="str">
            <v>RHSASOLBRC</v>
          </cell>
          <cell r="D1030">
            <v>1.721488024659851</v>
          </cell>
          <cell r="E1030">
            <v>1.9867520234628446</v>
          </cell>
          <cell r="F1030">
            <v>1.9356360324755386</v>
          </cell>
          <cell r="G1030">
            <v>1.5246191066680908</v>
          </cell>
          <cell r="H1030">
            <v>1.1497632582787169</v>
          </cell>
          <cell r="I1030">
            <v>1.106500795709243</v>
          </cell>
          <cell r="J1030">
            <v>1.1049004169861552</v>
          </cell>
          <cell r="K1030">
            <v>1.0684220788270082</v>
          </cell>
          <cell r="L1030">
            <v>1.067851564147088</v>
          </cell>
          <cell r="M1030">
            <v>1.0340604184295019</v>
          </cell>
          <cell r="N1030">
            <v>1.0212883544233693</v>
          </cell>
          <cell r="O1030">
            <v>1.0257296931057607</v>
          </cell>
        </row>
        <row r="1031">
          <cell r="A1031" t="str">
            <v>RHSA-WHSOLBR</v>
          </cell>
          <cell r="B1031" t="str">
            <v>VAR_ncap</v>
          </cell>
          <cell r="C1031" t="str">
            <v>-</v>
          </cell>
          <cell r="E1031">
            <v>8.2723425850003099E-2</v>
          </cell>
          <cell r="F1031">
            <v>4.7687336531079499E-6</v>
          </cell>
          <cell r="G1031">
            <v>2.11804790129414E-5</v>
          </cell>
          <cell r="H1031">
            <v>7.2937454972881594E-2</v>
          </cell>
          <cell r="I1031">
            <v>8.8039402820748694E-2</v>
          </cell>
          <cell r="J1031">
            <v>3.9528679086911397E-5</v>
          </cell>
          <cell r="K1031">
            <v>7.0778386686890807E-2</v>
          </cell>
          <cell r="L1031">
            <v>7.1403985779417006E-2</v>
          </cell>
          <cell r="M1031">
            <v>9.9549797420633804E-3</v>
          </cell>
          <cell r="N1031">
            <v>7.7717485182607099E-2</v>
          </cell>
          <cell r="O1031">
            <v>6.8652379584892204E-2</v>
          </cell>
        </row>
        <row r="1032">
          <cell r="A1032" t="str">
            <v>RHSA-WHSOLBR</v>
          </cell>
          <cell r="B1032" t="str">
            <v>VAR_cap</v>
          </cell>
          <cell r="C1032" t="str">
            <v>-</v>
          </cell>
          <cell r="D1032">
            <v>0.25000991745774798</v>
          </cell>
          <cell r="E1032">
            <v>0.33273334330775106</v>
          </cell>
          <cell r="F1032">
            <v>0.33273811204140419</v>
          </cell>
          <cell r="G1032">
            <v>0.33275929252041719</v>
          </cell>
          <cell r="H1032">
            <v>0.18018243924352939</v>
          </cell>
          <cell r="I1032">
            <v>0.16099501017249501</v>
          </cell>
          <cell r="J1032">
            <v>0.16101638647271699</v>
          </cell>
          <cell r="K1032">
            <v>0.15885731818672599</v>
          </cell>
          <cell r="L1032">
            <v>0.155744277035646</v>
          </cell>
          <cell r="M1032">
            <v>0.15213735220837099</v>
          </cell>
          <cell r="N1032">
            <v>0.148976813642165</v>
          </cell>
          <cell r="O1032">
            <v>0.15632484450956299</v>
          </cell>
        </row>
        <row r="1033">
          <cell r="A1033" t="str">
            <v>SCOM-SHCONBR</v>
          </cell>
          <cell r="B1033" t="str">
            <v>VAR_ncap</v>
          </cell>
          <cell r="C1033" t="str">
            <v>-</v>
          </cell>
          <cell r="D1033">
            <v>1.4646762630188401E-8</v>
          </cell>
          <cell r="E1033">
            <v>1.56121679809095E-8</v>
          </cell>
          <cell r="F1033">
            <v>1.9050636720219799E-8</v>
          </cell>
          <cell r="G1033">
            <v>2.3873349785864999E-8</v>
          </cell>
          <cell r="H1033">
            <v>4.9372331343259503E-8</v>
          </cell>
          <cell r="I1033">
            <v>7.7304800665048599E-8</v>
          </cell>
          <cell r="J1033">
            <v>4.2413488452663699E-8</v>
          </cell>
          <cell r="K1033">
            <v>9.0389916081947702E-8</v>
          </cell>
          <cell r="L1033">
            <v>1.37834144932164E-7</v>
          </cell>
          <cell r="M1033">
            <v>1.2709353969770801E-7</v>
          </cell>
          <cell r="N1033">
            <v>2.60472934454077E-7</v>
          </cell>
          <cell r="O1033">
            <v>2.73532313742457E-7</v>
          </cell>
        </row>
        <row r="1034">
          <cell r="A1034" t="str">
            <v>SCOM-SHCONBR</v>
          </cell>
          <cell r="B1034" t="str">
            <v>VAR_cap</v>
          </cell>
          <cell r="C1034" t="str">
            <v>-</v>
          </cell>
          <cell r="D1034">
            <v>1.4646762630188401E-8</v>
          </cell>
          <cell r="E1034">
            <v>-6.0965348247743318E-7</v>
          </cell>
          <cell r="F1034">
            <v>-1.0469934142264324E-6</v>
          </cell>
          <cell r="G1034">
            <v>-6.0483610094662845E-7</v>
          </cell>
          <cell r="H1034">
            <v>-1.0037389982455081E-6</v>
          </cell>
          <cell r="I1034">
            <v>1.9543451351598003E-8</v>
          </cell>
          <cell r="J1034">
            <v>-2.311984288483626E-6</v>
          </cell>
          <cell r="K1034">
            <v>-1.8001828550010479E-6</v>
          </cell>
          <cell r="L1034">
            <v>5.8806418597905005E-8</v>
          </cell>
          <cell r="M1034">
            <v>-2.4921445774619159E-6</v>
          </cell>
          <cell r="N1034">
            <v>1.0551046775026404E-7</v>
          </cell>
          <cell r="O1034">
            <v>8.1982779356456196E-7</v>
          </cell>
        </row>
        <row r="1035">
          <cell r="A1035" t="str">
            <v>RHES-SHSOLBR</v>
          </cell>
          <cell r="B1035" t="str">
            <v>VAR_fout</v>
          </cell>
          <cell r="C1035" t="str">
            <v>RHES-SHASOL</v>
          </cell>
          <cell r="D1035">
            <v>0.37732610756439694</v>
          </cell>
          <cell r="E1035">
            <v>0.43547117654753925</v>
          </cell>
          <cell r="F1035">
            <v>0.43470402602546437</v>
          </cell>
          <cell r="G1035">
            <v>0.43486901363008079</v>
          </cell>
          <cell r="H1035">
            <v>0.42032263087239458</v>
          </cell>
          <cell r="I1035">
            <v>0.37884438535726106</v>
          </cell>
          <cell r="J1035">
            <v>0.37449910765669947</v>
          </cell>
          <cell r="K1035">
            <v>0.3705993675625312</v>
          </cell>
          <cell r="L1035">
            <v>0.33563756121641025</v>
          </cell>
          <cell r="M1035">
            <v>0.32242275489314215</v>
          </cell>
          <cell r="N1035">
            <v>0.32519473975198104</v>
          </cell>
          <cell r="O1035">
            <v>0.39674509287098686</v>
          </cell>
        </row>
        <row r="1036">
          <cell r="A1036" t="str">
            <v>RHES-SHSOLBR</v>
          </cell>
          <cell r="B1036" t="str">
            <v>VAR_fin</v>
          </cell>
          <cell r="C1036" t="str">
            <v>SOL</v>
          </cell>
          <cell r="D1036">
            <v>0.37732610756439694</v>
          </cell>
          <cell r="E1036">
            <v>0.43547117654753925</v>
          </cell>
          <cell r="F1036">
            <v>0.43470402602546437</v>
          </cell>
          <cell r="G1036">
            <v>0.43486901363008079</v>
          </cell>
          <cell r="H1036">
            <v>0.42032263087239458</v>
          </cell>
          <cell r="I1036">
            <v>0.37884438535726106</v>
          </cell>
          <cell r="J1036">
            <v>0.37449910765669947</v>
          </cell>
          <cell r="K1036">
            <v>0.3705993675625312</v>
          </cell>
          <cell r="L1036">
            <v>0.33563756121641025</v>
          </cell>
          <cell r="M1036">
            <v>0.32242275489314215</v>
          </cell>
          <cell r="N1036">
            <v>0.32519473975198104</v>
          </cell>
          <cell r="O1036">
            <v>0.39674509287098686</v>
          </cell>
        </row>
        <row r="1037">
          <cell r="A1037" t="str">
            <v>RHES-SHSOLBR</v>
          </cell>
          <cell r="B1037" t="str">
            <v>VAR_ncap</v>
          </cell>
          <cell r="C1037" t="str">
            <v>-</v>
          </cell>
          <cell r="E1037">
            <v>8.4851845851766396E-3</v>
          </cell>
          <cell r="F1037">
            <v>1.1218004178825E-5</v>
          </cell>
          <cell r="G1037">
            <v>1.6056187793528999E-6</v>
          </cell>
          <cell r="H1037">
            <v>4.2680346800473702E-2</v>
          </cell>
          <cell r="I1037">
            <v>1.6588587593356699E-2</v>
          </cell>
          <cell r="J1037">
            <v>5.2445550394444803E-6</v>
          </cell>
          <cell r="K1037">
            <v>4.0766383953611998E-2</v>
          </cell>
          <cell r="L1037">
            <v>1.21889911128399E-2</v>
          </cell>
          <cell r="M1037">
            <v>7.6566139294335705E-4</v>
          </cell>
          <cell r="N1037">
            <v>3.5679758806038901E-2</v>
          </cell>
          <cell r="O1037">
            <v>4.6050130601470597E-2</v>
          </cell>
        </row>
        <row r="1038">
          <cell r="A1038" t="str">
            <v>RHES-SHSOLBR</v>
          </cell>
          <cell r="B1038" t="str">
            <v>VAR_cap</v>
          </cell>
          <cell r="C1038" t="str">
            <v>-</v>
          </cell>
          <cell r="D1038">
            <v>5.4798678617278197E-2</v>
          </cell>
          <cell r="E1038">
            <v>6.328386320245484E-2</v>
          </cell>
          <cell r="F1038">
            <v>6.3295081206633672E-2</v>
          </cell>
          <cell r="G1038">
            <v>6.329668682541302E-2</v>
          </cell>
          <cell r="H1038">
            <v>6.1251690894889604E-2</v>
          </cell>
          <cell r="I1038">
            <v>5.9272590295206103E-2</v>
          </cell>
          <cell r="J1038">
            <v>5.9274178948869799E-2</v>
          </cell>
          <cell r="K1038">
            <v>5.7360216102008102E-2</v>
          </cell>
          <cell r="L1038">
            <v>5.5508828872289299E-2</v>
          </cell>
          <cell r="M1038">
            <v>5.3721036459395299E-2</v>
          </cell>
          <cell r="N1038">
            <v>5.1990954587830797E-2</v>
          </cell>
          <cell r="O1038">
            <v>8.2495550800452899E-2</v>
          </cell>
        </row>
        <row r="1039">
          <cell r="A1039" t="str">
            <v>SCOM-SHSOLBR</v>
          </cell>
          <cell r="B1039" t="str">
            <v>VAR_fout</v>
          </cell>
          <cell r="C1039" t="str">
            <v>SCOM-SHASOL</v>
          </cell>
          <cell r="D1039">
            <v>0.62699655819487665</v>
          </cell>
          <cell r="E1039">
            <v>0.68734274779986193</v>
          </cell>
          <cell r="F1039">
            <v>0.68702261653561547</v>
          </cell>
          <cell r="G1039">
            <v>0.68766369845195696</v>
          </cell>
          <cell r="H1039">
            <v>0.68729633115031097</v>
          </cell>
          <cell r="I1039">
            <v>0.68757457937075317</v>
          </cell>
          <cell r="J1039">
            <v>0.68814044481722614</v>
          </cell>
          <cell r="K1039">
            <v>0.68880374738674921</v>
          </cell>
          <cell r="L1039">
            <v>0.69183320311949048</v>
          </cell>
          <cell r="M1039">
            <v>0.6911240240884281</v>
          </cell>
          <cell r="N1039">
            <v>0.81182630246231169</v>
          </cell>
          <cell r="O1039">
            <v>0.81633496716172382</v>
          </cell>
        </row>
        <row r="1040">
          <cell r="A1040" t="str">
            <v>SCOM-SHSOLBR</v>
          </cell>
          <cell r="B1040" t="str">
            <v>VAR_fin</v>
          </cell>
          <cell r="C1040" t="str">
            <v>SOL</v>
          </cell>
          <cell r="D1040">
            <v>0.62699655819487665</v>
          </cell>
          <cell r="E1040">
            <v>0.68734274779986193</v>
          </cell>
          <cell r="F1040">
            <v>0.68702261653561547</v>
          </cell>
          <cell r="G1040">
            <v>0.68766369845195696</v>
          </cell>
          <cell r="H1040">
            <v>0.68729633115031097</v>
          </cell>
          <cell r="I1040">
            <v>0.68757457937075317</v>
          </cell>
          <cell r="J1040">
            <v>0.68814044481722614</v>
          </cell>
          <cell r="K1040">
            <v>0.68880374738674921</v>
          </cell>
          <cell r="L1040">
            <v>0.69183320311949048</v>
          </cell>
          <cell r="M1040">
            <v>0.6911240240884281</v>
          </cell>
          <cell r="N1040">
            <v>0.81182630246231169</v>
          </cell>
          <cell r="O1040">
            <v>0.81633496716172382</v>
          </cell>
        </row>
        <row r="1041">
          <cell r="A1041" t="str">
            <v>SCOM-SHSOLBR</v>
          </cell>
          <cell r="B1041" t="str">
            <v>VAR_ncap</v>
          </cell>
          <cell r="C1041" t="str">
            <v>-</v>
          </cell>
          <cell r="D1041">
            <v>6.2391987459758499E-5</v>
          </cell>
          <cell r="E1041">
            <v>8.8235499750617796E-3</v>
          </cell>
          <cell r="F1041">
            <v>6.7224808383736302E-6</v>
          </cell>
          <cell r="G1041">
            <v>2.2737931924367299E-5</v>
          </cell>
          <cell r="H1041">
            <v>7.1802795826498095E-2</v>
          </cell>
          <cell r="I1041">
            <v>2.8169966815442701E-2</v>
          </cell>
          <cell r="J1041">
            <v>1.36781542692677E-4</v>
          </cell>
          <cell r="K1041">
            <v>7.2051775295573994E-2</v>
          </cell>
          <cell r="L1041">
            <v>2.4162952040950401E-2</v>
          </cell>
          <cell r="M1041">
            <v>4.5492500714635099E-3</v>
          </cell>
          <cell r="N1041">
            <v>8.4399589330227606E-2</v>
          </cell>
          <cell r="O1041">
            <v>3.02014634271686E-2</v>
          </cell>
        </row>
        <row r="1042">
          <cell r="A1042" t="str">
            <v>SCOM-SHSOLBR</v>
          </cell>
          <cell r="B1042" t="str">
            <v>VAR_cap</v>
          </cell>
          <cell r="C1042" t="str">
            <v>-</v>
          </cell>
          <cell r="D1042">
            <v>9.1119985463539263E-2</v>
          </cell>
          <cell r="E1042">
            <v>9.9943535438601044E-2</v>
          </cell>
          <cell r="F1042">
            <v>9.9950257919439414E-2</v>
          </cell>
          <cell r="G1042">
            <v>9.997299585136378E-2</v>
          </cell>
          <cell r="H1042">
            <v>9.9983504631922904E-2</v>
          </cell>
          <cell r="I1042">
            <v>9.9992586454118598E-2</v>
          </cell>
          <cell r="J1042">
            <v>0.100109544184634</v>
          </cell>
          <cell r="K1042">
            <v>0.10035852365370899</v>
          </cell>
          <cell r="L1042">
            <v>0.100661816225682</v>
          </cell>
          <cell r="M1042">
            <v>0.100763977407988</v>
          </cell>
          <cell r="N1042">
            <v>0.118213753861256</v>
          </cell>
          <cell r="O1042">
            <v>0.11915030282885999</v>
          </cell>
        </row>
        <row r="1043">
          <cell r="A1043" t="str">
            <v>RHEM-SHSTG-ELCHP</v>
          </cell>
          <cell r="B1043" t="str">
            <v>VAR_fout</v>
          </cell>
          <cell r="C1043" t="str">
            <v>RHEM-SHAELCH</v>
          </cell>
          <cell r="D1043">
            <v>9.8808639278371288E-7</v>
          </cell>
          <cell r="E1043">
            <v>4.3053629238149344E-6</v>
          </cell>
          <cell r="F1043">
            <v>1.7646532171206819</v>
          </cell>
          <cell r="G1043">
            <v>2.0539644924797908</v>
          </cell>
          <cell r="H1043">
            <v>2.3794243510639017</v>
          </cell>
          <cell r="I1043">
            <v>2.4167703207575437</v>
          </cell>
          <cell r="J1043">
            <v>2.4847194738545828</v>
          </cell>
          <cell r="K1043">
            <v>2.5344207470883964</v>
          </cell>
          <cell r="L1043">
            <v>2.7622261673610256</v>
          </cell>
          <cell r="M1043">
            <v>2.3419838347341919</v>
          </cell>
          <cell r="N1043">
            <v>2.4600187904134896</v>
          </cell>
          <cell r="O1043">
            <v>2.2725693450529394</v>
          </cell>
        </row>
        <row r="1044">
          <cell r="A1044" t="str">
            <v>RHEM-SHSTG-ELCHP</v>
          </cell>
          <cell r="B1044" t="str">
            <v>VAR_fin</v>
          </cell>
          <cell r="C1044" t="str">
            <v>RHEM-SHAELCH</v>
          </cell>
          <cell r="D1044">
            <v>1.1296584187909983E-5</v>
          </cell>
          <cell r="E1044">
            <v>1.0269017269334643E-5</v>
          </cell>
          <cell r="F1044">
            <v>1.7647355779388287</v>
          </cell>
          <cell r="G1044">
            <v>2.054042438928644</v>
          </cell>
          <cell r="H1044">
            <v>2.3795372682712816</v>
          </cell>
          <cell r="I1044">
            <v>2.4168926099556973</v>
          </cell>
          <cell r="J1044">
            <v>2.4848782017523088</v>
          </cell>
          <cell r="K1044">
            <v>2.5345714055950008</v>
          </cell>
          <cell r="L1044">
            <v>2.7623662299388601</v>
          </cell>
          <cell r="M1044">
            <v>2.3421369778593606</v>
          </cell>
          <cell r="N1044">
            <v>2.4601521306167484</v>
          </cell>
          <cell r="O1044">
            <v>2.2727201152577017</v>
          </cell>
        </row>
        <row r="1045">
          <cell r="A1045" t="str">
            <v>RHEM-SHSTG-ELCHP</v>
          </cell>
          <cell r="B1045" t="str">
            <v>VAR_ncap</v>
          </cell>
          <cell r="C1045" t="str">
            <v>-</v>
          </cell>
          <cell r="D1045">
            <v>2.4764633774863699E-2</v>
          </cell>
          <cell r="E1045">
            <v>0.169002569455073</v>
          </cell>
          <cell r="F1045">
            <v>2.0263017700461201E-4</v>
          </cell>
          <cell r="G1045">
            <v>2.2632712838123901E-4</v>
          </cell>
          <cell r="H1045">
            <v>0.175386158662689</v>
          </cell>
          <cell r="I1045">
            <v>9.29116355130368E-2</v>
          </cell>
          <cell r="J1045">
            <v>5.1998446521458596E-4</v>
          </cell>
          <cell r="K1045">
            <v>0.17558585396684301</v>
          </cell>
          <cell r="L1045">
            <v>7.8941740357271098E-2</v>
          </cell>
          <cell r="M1045">
            <v>1.5297147969969701E-2</v>
          </cell>
          <cell r="N1045">
            <v>0.16976786947567099</v>
          </cell>
          <cell r="O1045">
            <v>8.4680022694793702E-2</v>
          </cell>
        </row>
        <row r="1046">
          <cell r="A1046" t="str">
            <v>RHEM-SHSTG-ELCHP</v>
          </cell>
          <cell r="B1046" t="str">
            <v>VAR_cap</v>
          </cell>
          <cell r="C1046" t="str">
            <v>-</v>
          </cell>
          <cell r="D1046">
            <v>2.4764633774863699E-2</v>
          </cell>
          <cell r="E1046">
            <v>0.19364925011734058</v>
          </cell>
          <cell r="F1046">
            <v>0.19368009829006369</v>
          </cell>
          <cell r="G1046">
            <v>0.1937057153002445</v>
          </cell>
          <cell r="H1046">
            <v>0.26829902770411163</v>
          </cell>
          <cell r="I1046">
            <v>0.26834470734429638</v>
          </cell>
          <cell r="J1046">
            <v>0.26834684846071338</v>
          </cell>
          <cell r="K1046">
            <v>0.26836800072555983</v>
          </cell>
          <cell r="L1046">
            <v>0.26841922601428098</v>
          </cell>
          <cell r="M1046">
            <v>0.26838719807808242</v>
          </cell>
          <cell r="N1046">
            <v>0.26844683479594861</v>
          </cell>
          <cell r="O1046">
            <v>0.26852189668493121</v>
          </cell>
        </row>
        <row r="1047">
          <cell r="A1047" t="str">
            <v>ITOT-SWHELCBR</v>
          </cell>
          <cell r="B1047" t="str">
            <v>VAR_fout</v>
          </cell>
          <cell r="C1047" t="str">
            <v>ITOT-SWHAELC</v>
          </cell>
          <cell r="D1047">
            <v>9.8139172050547803</v>
          </cell>
          <cell r="E1047">
            <v>10.335085451437159</v>
          </cell>
          <cell r="F1047">
            <v>10.335357869780269</v>
          </cell>
          <cell r="G1047">
            <v>10.582176248604465</v>
          </cell>
          <cell r="H1047">
            <v>10.862166581463809</v>
          </cell>
          <cell r="I1047">
            <v>11.101038897441827</v>
          </cell>
          <cell r="J1047">
            <v>11.319329925100185</v>
          </cell>
          <cell r="K1047">
            <v>11.537994473861882</v>
          </cell>
          <cell r="L1047">
            <v>11.538014763723925</v>
          </cell>
          <cell r="M1047">
            <v>11.736498253132979</v>
          </cell>
          <cell r="N1047">
            <v>11.736503182645919</v>
          </cell>
          <cell r="O1047">
            <v>11.736538855215571</v>
          </cell>
        </row>
        <row r="1048">
          <cell r="A1048" t="str">
            <v>ITOT-SWHELCBR</v>
          </cell>
          <cell r="B1048" t="str">
            <v>VAR_fin</v>
          </cell>
          <cell r="C1048" t="str">
            <v>ITOT_ELC</v>
          </cell>
          <cell r="D1048">
            <v>11.646970684940156</v>
          </cell>
          <cell r="E1048">
            <v>12.258980923342142</v>
          </cell>
          <cell r="F1048">
            <v>12.249563194446976</v>
          </cell>
          <cell r="G1048">
            <v>12.52550736257546</v>
          </cell>
          <cell r="H1048">
            <v>12.839934462405681</v>
          </cell>
          <cell r="I1048">
            <v>13.104991462500237</v>
          </cell>
          <cell r="J1048">
            <v>13.345085538209981</v>
          </cell>
          <cell r="K1048">
            <v>13.584987681432409</v>
          </cell>
          <cell r="L1048">
            <v>13.585011570985017</v>
          </cell>
          <cell r="M1048">
            <v>13.818708663204822</v>
          </cell>
          <cell r="N1048">
            <v>13.818714467278737</v>
          </cell>
          <cell r="O1048">
            <v>13.818756468635216</v>
          </cell>
        </row>
        <row r="1049">
          <cell r="A1049" t="str">
            <v>ITOT-SWHELCBR</v>
          </cell>
          <cell r="B1049" t="str">
            <v>VAR_ncap</v>
          </cell>
          <cell r="C1049" t="str">
            <v>-</v>
          </cell>
          <cell r="E1049">
            <v>0.22119558941866299</v>
          </cell>
          <cell r="F1049">
            <v>1.87082525065348E-3</v>
          </cell>
          <cell r="G1049">
            <v>6.9188074086674795E-2</v>
          </cell>
          <cell r="H1049">
            <v>0.56794888571273705</v>
          </cell>
          <cell r="I1049">
            <v>0.39477815758088702</v>
          </cell>
          <cell r="J1049">
            <v>9.2969952075730597E-2</v>
          </cell>
          <cell r="K1049">
            <v>0.51245407527341702</v>
          </cell>
          <cell r="L1049">
            <v>0.35733392954555099</v>
          </cell>
          <cell r="M1049">
            <v>0.195615427973274</v>
          </cell>
          <cell r="N1049">
            <v>0.46659447213391098</v>
          </cell>
          <cell r="O1049">
            <v>0.412857472743697</v>
          </cell>
        </row>
        <row r="1050">
          <cell r="A1050" t="str">
            <v>ITOT-SWHELCBR</v>
          </cell>
          <cell r="B1050" t="str">
            <v>VAR_cap</v>
          </cell>
          <cell r="C1050" t="str">
            <v>-</v>
          </cell>
          <cell r="D1050">
            <v>0.55644997413134401</v>
          </cell>
          <cell r="E1050">
            <v>0.77763180180636793</v>
          </cell>
          <cell r="F1050">
            <v>0.77942859344841364</v>
          </cell>
          <cell r="G1050">
            <v>0.84855634940005975</v>
          </cell>
          <cell r="H1050">
            <v>0.89639397641979701</v>
          </cell>
          <cell r="I1050">
            <v>1.0190033930309665</v>
          </cell>
          <cell r="J1050">
            <v>1.0555949097808957</v>
          </cell>
          <cell r="K1050">
            <v>1.0000469239056597</v>
          </cell>
          <cell r="L1050">
            <v>1.0109263342800261</v>
          </cell>
          <cell r="M1050">
            <v>1.0652286008383578</v>
          </cell>
          <cell r="N1050">
            <v>0.9967792762207961</v>
          </cell>
          <cell r="O1050">
            <v>1.0748791851686346</v>
          </cell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N4">
            <v>5.8884571176043954</v>
          </cell>
          <cell r="O4">
            <v>9.3771658750363418</v>
          </cell>
          <cell r="P4">
            <v>11.56496681475104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N5">
            <v>5.8884571176043954</v>
          </cell>
          <cell r="O5">
            <v>9.3771658750363418</v>
          </cell>
          <cell r="P5">
            <v>11.56496681475104</v>
          </cell>
        </row>
        <row r="6">
          <cell r="B6" t="str">
            <v>CO2_R</v>
          </cell>
          <cell r="C6" t="str">
            <v>VAR_fout</v>
          </cell>
          <cell r="D6" t="str">
            <v>RHNS-SHNGAHP</v>
          </cell>
          <cell r="G6">
            <v>0.24879484150681599</v>
          </cell>
          <cell r="H6">
            <v>0.239025164808506</v>
          </cell>
          <cell r="I6">
            <v>12.1530616878606</v>
          </cell>
          <cell r="J6">
            <v>32.270807698474798</v>
          </cell>
          <cell r="K6">
            <v>32.415021890625603</v>
          </cell>
          <cell r="L6">
            <v>40.6174493537834</v>
          </cell>
          <cell r="M6">
            <v>40.618490820728098</v>
          </cell>
          <cell r="N6">
            <v>40.616118222135</v>
          </cell>
          <cell r="O6">
            <v>40.6031376351118</v>
          </cell>
          <cell r="P6">
            <v>40.634148469333503</v>
          </cell>
        </row>
        <row r="7">
          <cell r="B7" t="str">
            <v>CO2_R</v>
          </cell>
          <cell r="C7" t="str">
            <v>VAR_fout</v>
          </cell>
          <cell r="D7" t="str">
            <v>RHNS-CHPGFC</v>
          </cell>
          <cell r="H7">
            <v>6.3130396594113805E-2</v>
          </cell>
          <cell r="I7">
            <v>0.21891258178301301</v>
          </cell>
          <cell r="J7">
            <v>0.217838716610638</v>
          </cell>
          <cell r="K7">
            <v>0.23270580916172301</v>
          </cell>
          <cell r="L7">
            <v>0.53579198060552102</v>
          </cell>
          <cell r="M7">
            <v>0.43382654007629801</v>
          </cell>
          <cell r="N7">
            <v>0.69610938697085301</v>
          </cell>
          <cell r="O7">
            <v>0.66393092422252298</v>
          </cell>
          <cell r="P7">
            <v>1.1612346641365801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6.4043164376853499</v>
          </cell>
          <cell r="F8">
            <v>0.76340520925587896</v>
          </cell>
          <cell r="G8">
            <v>3.1668263256246298</v>
          </cell>
          <cell r="H8">
            <v>2.5612575547084999</v>
          </cell>
          <cell r="I8">
            <v>6.7025285587349703</v>
          </cell>
          <cell r="J8">
            <v>6.5694722366790002</v>
          </cell>
          <cell r="K8">
            <v>6.3577540645472697</v>
          </cell>
          <cell r="L8">
            <v>8.91435316024622</v>
          </cell>
          <cell r="M8">
            <v>7.6097675355331802</v>
          </cell>
          <cell r="N8">
            <v>8.0865346377799607</v>
          </cell>
          <cell r="O8">
            <v>34.011610162495501</v>
          </cell>
          <cell r="P8">
            <v>32.990239030289601</v>
          </cell>
        </row>
        <row r="9">
          <cell r="B9" t="str">
            <v>CO2_R</v>
          </cell>
          <cell r="C9" t="str">
            <v>VAR_fout</v>
          </cell>
          <cell r="D9" t="str">
            <v>RHEM-CHPGFC</v>
          </cell>
          <cell r="H9">
            <v>0.267122474441091</v>
          </cell>
          <cell r="I9">
            <v>1.03682367290274</v>
          </cell>
          <cell r="J9">
            <v>1.03524328260076</v>
          </cell>
          <cell r="K9">
            <v>1.1719807768399</v>
          </cell>
          <cell r="L9">
            <v>3.1437478398258198</v>
          </cell>
          <cell r="M9">
            <v>2.7274394884120898</v>
          </cell>
          <cell r="N9">
            <v>5.7354007236885396</v>
          </cell>
          <cell r="O9">
            <v>5.5543184353857198</v>
          </cell>
          <cell r="P9">
            <v>10.533830089863001</v>
          </cell>
        </row>
        <row r="10">
          <cell r="B10" t="str">
            <v>CO2_R</v>
          </cell>
          <cell r="C10" t="str">
            <v>VAR_fout</v>
          </cell>
          <cell r="D10" t="str">
            <v>RHEM-SHNGABR</v>
          </cell>
          <cell r="E10">
            <v>1127.9640592061401</v>
          </cell>
          <cell r="F10">
            <v>1119.27518563699</v>
          </cell>
          <cell r="G10">
            <v>1126.50088841969</v>
          </cell>
          <cell r="H10">
            <v>1120.16783940043</v>
          </cell>
          <cell r="I10">
            <v>1096.98377093454</v>
          </cell>
          <cell r="J10">
            <v>1061.39021092695</v>
          </cell>
          <cell r="K10">
            <v>1027.17960606976</v>
          </cell>
          <cell r="L10">
            <v>993.86912371083497</v>
          </cell>
          <cell r="M10">
            <v>948.27398028455298</v>
          </cell>
          <cell r="N10">
            <v>889.24097934974895</v>
          </cell>
          <cell r="O10">
            <v>871.28714489074298</v>
          </cell>
          <cell r="P10">
            <v>692.54409244694796</v>
          </cell>
        </row>
        <row r="11">
          <cell r="B11" t="str">
            <v>CO2_R</v>
          </cell>
          <cell r="C11" t="str">
            <v>VAR_fout</v>
          </cell>
          <cell r="D11" t="str">
            <v>RHSA-WHNGAHP</v>
          </cell>
          <cell r="G11">
            <v>0.326773888212951</v>
          </cell>
          <cell r="H11">
            <v>0.37298694585804198</v>
          </cell>
          <cell r="I11">
            <v>16.510038375190199</v>
          </cell>
          <cell r="J11">
            <v>41.8277356291321</v>
          </cell>
          <cell r="K11">
            <v>55.830238988837699</v>
          </cell>
          <cell r="L11">
            <v>91.068178364272299</v>
          </cell>
          <cell r="M11">
            <v>97.269315666693899</v>
          </cell>
          <cell r="N11">
            <v>101.397801434488</v>
          </cell>
          <cell r="O11">
            <v>133.74736121672899</v>
          </cell>
          <cell r="P11">
            <v>134.38968458979599</v>
          </cell>
        </row>
        <row r="12">
          <cell r="B12" t="str">
            <v>CO2_R</v>
          </cell>
          <cell r="C12" t="str">
            <v>VAR_fout</v>
          </cell>
          <cell r="D12" t="str">
            <v>RHEM-SHLFOBR</v>
          </cell>
          <cell r="E12">
            <v>1928.7110406304801</v>
          </cell>
          <cell r="F12">
            <v>1529.9284742483001</v>
          </cell>
          <cell r="G12">
            <v>1476.78034526529</v>
          </cell>
          <cell r="H12">
            <v>1584.6674317842601</v>
          </cell>
          <cell r="I12">
            <v>1348.7452957870601</v>
          </cell>
          <cell r="J12">
            <v>1191.41293158486</v>
          </cell>
          <cell r="K12">
            <v>1144.41034513776</v>
          </cell>
          <cell r="L12">
            <v>1081.5206839228099</v>
          </cell>
          <cell r="M12">
            <v>1049.03901977951</v>
          </cell>
          <cell r="N12">
            <v>915.80967868002199</v>
          </cell>
          <cell r="O12">
            <v>845.01792010294605</v>
          </cell>
          <cell r="P12">
            <v>372.28466014880098</v>
          </cell>
        </row>
        <row r="13">
          <cell r="B13" t="str">
            <v>CO2_R</v>
          </cell>
          <cell r="C13" t="str">
            <v>VAR_fout</v>
          </cell>
          <cell r="D13" t="str">
            <v>RHES-SHNGAHP</v>
          </cell>
          <cell r="G13">
            <v>0.18988126677678399</v>
          </cell>
          <cell r="H13">
            <v>0.189493812982819</v>
          </cell>
          <cell r="I13">
            <v>1.9454542754594399</v>
          </cell>
          <cell r="J13">
            <v>1.8970033793068599</v>
          </cell>
          <cell r="K13">
            <v>1.8479231597997401</v>
          </cell>
          <cell r="L13">
            <v>42.5403407144845</v>
          </cell>
          <cell r="M13">
            <v>42.541246526213797</v>
          </cell>
          <cell r="N13">
            <v>42.541118604779697</v>
          </cell>
          <cell r="O13">
            <v>118.357239699399</v>
          </cell>
          <cell r="P13">
            <v>118.37442484684</v>
          </cell>
        </row>
        <row r="14">
          <cell r="B14" t="str">
            <v>CO2_R</v>
          </cell>
          <cell r="C14" t="str">
            <v>VAR_fout</v>
          </cell>
          <cell r="D14" t="str">
            <v>RHES-CHPGFC</v>
          </cell>
          <cell r="H14">
            <v>6.3640319660706504E-2</v>
          </cell>
          <cell r="I14">
            <v>0.22469951029030599</v>
          </cell>
          <cell r="J14">
            <v>0.22369278216892899</v>
          </cell>
          <cell r="K14">
            <v>0.23410576901338001</v>
          </cell>
          <cell r="L14">
            <v>0.54723440011208702</v>
          </cell>
          <cell r="M14">
            <v>0.44260358528069699</v>
          </cell>
          <cell r="N14">
            <v>0.71127781977714599</v>
          </cell>
          <cell r="O14">
            <v>0.68431381718349804</v>
          </cell>
          <cell r="P14">
            <v>1.2757265367180299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0.30638100381001898</v>
          </cell>
          <cell r="G15">
            <v>7.2771812913502298</v>
          </cell>
          <cell r="H15">
            <v>71.219188910589295</v>
          </cell>
          <cell r="I15">
            <v>73.472624918318601</v>
          </cell>
          <cell r="J15">
            <v>76.9872954172167</v>
          </cell>
          <cell r="K15">
            <v>75.843210385294597</v>
          </cell>
          <cell r="L15">
            <v>78.237036923244901</v>
          </cell>
          <cell r="M15">
            <v>76.161844243254194</v>
          </cell>
          <cell r="N15">
            <v>73.495143602325797</v>
          </cell>
          <cell r="O15">
            <v>48.898401630020203</v>
          </cell>
          <cell r="P15">
            <v>17.269001584298401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0.66156068170367699</v>
          </cell>
          <cell r="H16">
            <v>0.645675965571743</v>
          </cell>
          <cell r="I16">
            <v>52.602923468905097</v>
          </cell>
          <cell r="J16">
            <v>88.745723733236701</v>
          </cell>
          <cell r="K16">
            <v>111.749055870737</v>
          </cell>
          <cell r="L16">
            <v>128.33036300401099</v>
          </cell>
          <cell r="M16">
            <v>142.72621441013001</v>
          </cell>
          <cell r="N16">
            <v>152.33835774481599</v>
          </cell>
          <cell r="O16">
            <v>152.331799320881</v>
          </cell>
          <cell r="P16">
            <v>152.32560408790599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1043.1360518532399</v>
          </cell>
          <cell r="F17">
            <v>1211.7980179881399</v>
          </cell>
          <cell r="G17">
            <v>1084.9098394832699</v>
          </cell>
          <cell r="H17">
            <v>1179.8896166980901</v>
          </cell>
          <cell r="I17">
            <v>1210.7683455746001</v>
          </cell>
          <cell r="J17">
            <v>1131.18653372214</v>
          </cell>
          <cell r="K17">
            <v>1099.8918222264399</v>
          </cell>
          <cell r="L17">
            <v>1068.22249424034</v>
          </cell>
          <cell r="M17">
            <v>996.54437041588301</v>
          </cell>
          <cell r="N17">
            <v>923.06336686863199</v>
          </cell>
          <cell r="O17">
            <v>904.14335943900005</v>
          </cell>
          <cell r="P17">
            <v>751.05398112086402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479.81086826649999</v>
          </cell>
          <cell r="F18">
            <v>385.695737942194</v>
          </cell>
          <cell r="G18">
            <v>675.44141693440702</v>
          </cell>
          <cell r="H18">
            <v>673.475178538303</v>
          </cell>
          <cell r="I18">
            <v>707.90632651293004</v>
          </cell>
          <cell r="J18">
            <v>684.79503948587706</v>
          </cell>
          <cell r="K18">
            <v>660.16256347907199</v>
          </cell>
          <cell r="L18">
            <v>635.98448891153703</v>
          </cell>
          <cell r="M18">
            <v>599.82287738629202</v>
          </cell>
          <cell r="N18">
            <v>558.95321178038796</v>
          </cell>
          <cell r="O18">
            <v>547.579993241593</v>
          </cell>
          <cell r="P18">
            <v>445.23846753775803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726.71258538803704</v>
          </cell>
          <cell r="F19">
            <v>611.385433930658</v>
          </cell>
          <cell r="G19">
            <v>119.932827746491</v>
          </cell>
          <cell r="H19">
            <v>191.658277413723</v>
          </cell>
          <cell r="I19">
            <v>53.230253081370698</v>
          </cell>
          <cell r="J19">
            <v>1.8081091647340399</v>
          </cell>
          <cell r="K19">
            <v>1.82000463554296</v>
          </cell>
          <cell r="L19">
            <v>1.71513395647015</v>
          </cell>
          <cell r="M19">
            <v>2.5476301939961798</v>
          </cell>
          <cell r="N19">
            <v>3.78587116772517</v>
          </cell>
          <cell r="O19">
            <v>3.15662931826667</v>
          </cell>
          <cell r="P19">
            <v>8.4154475580779202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1783.66321111612</v>
          </cell>
          <cell r="F20">
            <v>1640.96884948814</v>
          </cell>
          <cell r="G20">
            <v>1694.5626632272699</v>
          </cell>
          <cell r="H20">
            <v>1608.85148186995</v>
          </cell>
          <cell r="I20">
            <v>1310.27948111621</v>
          </cell>
          <cell r="J20">
            <v>1282.33266504276</v>
          </cell>
          <cell r="K20">
            <v>1244.22671866274</v>
          </cell>
          <cell r="L20">
            <v>952.42455575940096</v>
          </cell>
          <cell r="M20">
            <v>851.06229091762305</v>
          </cell>
          <cell r="N20">
            <v>716.57565826923098</v>
          </cell>
          <cell r="O20">
            <v>395.81886882766901</v>
          </cell>
          <cell r="P20">
            <v>118.98932720711301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0.172716342225301</v>
          </cell>
          <cell r="G21">
            <v>1.51936727655569</v>
          </cell>
          <cell r="H21">
            <v>1.3519264009761101</v>
          </cell>
          <cell r="I21">
            <v>3.29879974722625</v>
          </cell>
          <cell r="J21">
            <v>3.1545393881828501</v>
          </cell>
          <cell r="K21">
            <v>6.0234779237135001</v>
          </cell>
          <cell r="L21">
            <v>7.46809644787972</v>
          </cell>
          <cell r="M21">
            <v>6.07137394175908</v>
          </cell>
          <cell r="N21">
            <v>9.7174574245625305</v>
          </cell>
          <cell r="O21">
            <v>5.6934879022975204</v>
          </cell>
          <cell r="P21">
            <v>6.0531364683484696</v>
          </cell>
        </row>
        <row r="22">
          <cell r="B22" t="str">
            <v>CO2_R</v>
          </cell>
          <cell r="C22" t="str">
            <v>VAR_fout</v>
          </cell>
          <cell r="D22" t="str">
            <v>RHNM-CHPGFC</v>
          </cell>
          <cell r="H22">
            <v>0.27043872490734799</v>
          </cell>
          <cell r="I22">
            <v>1.02601479233556</v>
          </cell>
          <cell r="J22">
            <v>1.0226637587353899</v>
          </cell>
          <cell r="K22">
            <v>1.17197697382155</v>
          </cell>
          <cell r="L22">
            <v>3.1291209947349898</v>
          </cell>
          <cell r="M22">
            <v>2.6643213027021302</v>
          </cell>
          <cell r="N22">
            <v>5.5639220957781399</v>
          </cell>
          <cell r="O22">
            <v>5.3570304057909004</v>
          </cell>
          <cell r="P22">
            <v>8.5258389845034905</v>
          </cell>
        </row>
        <row r="23">
          <cell r="B23" t="str">
            <v>CO2_R</v>
          </cell>
          <cell r="C23" t="str">
            <v>VAR_fout</v>
          </cell>
          <cell r="D23" t="str">
            <v>RHEM-CHPNGA</v>
          </cell>
          <cell r="E23">
            <v>8.2987712786288999</v>
          </cell>
          <cell r="F23">
            <v>5.15166807094496</v>
          </cell>
          <cell r="G23">
            <v>21.616896958268701</v>
          </cell>
          <cell r="H23">
            <v>47.280979087924699</v>
          </cell>
          <cell r="I23">
            <v>51.479813350484299</v>
          </cell>
          <cell r="J23">
            <v>66.888483073312202</v>
          </cell>
          <cell r="K23">
            <v>54.387386244771903</v>
          </cell>
          <cell r="L23">
            <v>57.070326055085999</v>
          </cell>
          <cell r="M23">
            <v>54.693412091954499</v>
          </cell>
          <cell r="N23">
            <v>51.978428783738302</v>
          </cell>
          <cell r="O23">
            <v>59.483729685955097</v>
          </cell>
          <cell r="P23">
            <v>84.494929635066796</v>
          </cell>
        </row>
        <row r="24">
          <cell r="B24" t="str">
            <v>CO2_R</v>
          </cell>
          <cell r="C24" t="str">
            <v>VAR_fout</v>
          </cell>
          <cell r="D24" t="str">
            <v>RHES-SHCOABR</v>
          </cell>
          <cell r="E24">
            <v>9.2700897737468608</v>
          </cell>
          <cell r="F24">
            <v>9.2700470699906408</v>
          </cell>
          <cell r="G24">
            <v>0.70391005859843203</v>
          </cell>
          <cell r="H24">
            <v>0.59149562010852397</v>
          </cell>
          <cell r="I24">
            <v>0.242126142197129</v>
          </cell>
        </row>
        <row r="25">
          <cell r="B25" t="str">
            <v>CO2_R</v>
          </cell>
          <cell r="C25" t="str">
            <v>VAR_fout</v>
          </cell>
          <cell r="D25" t="str">
            <v>RHEM-SHNGAHP</v>
          </cell>
          <cell r="G25">
            <v>0.28427502423616002</v>
          </cell>
          <cell r="H25">
            <v>0.300137536096522</v>
          </cell>
          <cell r="I25">
            <v>0.30932712525612499</v>
          </cell>
          <cell r="J25">
            <v>0.22290530088888</v>
          </cell>
          <cell r="K25">
            <v>0.216653602374692</v>
          </cell>
          <cell r="L25">
            <v>0.36290704545472802</v>
          </cell>
          <cell r="M25">
            <v>0.36597903210191302</v>
          </cell>
          <cell r="N25">
            <v>0.36700372923017699</v>
          </cell>
          <cell r="O25">
            <v>0.25893436627267102</v>
          </cell>
          <cell r="P25">
            <v>1.27858155655754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7113.9709939505701</v>
          </cell>
          <cell r="F26">
            <v>6514.7159169306497</v>
          </cell>
          <cell r="G26">
            <v>6214.1234486892499</v>
          </cell>
          <cell r="H26">
            <v>6484.1263246199896</v>
          </cell>
          <cell r="I26">
            <v>5949.13662121365</v>
          </cell>
          <cell r="J26">
            <v>5673.9888943238602</v>
          </cell>
          <cell r="K26">
            <v>5525.1725516708602</v>
          </cell>
          <cell r="L26">
            <v>5195.70142678513</v>
          </cell>
          <cell r="M26">
            <v>4921.6160041626899</v>
          </cell>
          <cell r="N26">
            <v>4500.6734403258197</v>
          </cell>
          <cell r="O26">
            <v>4172.6492110219597</v>
          </cell>
          <cell r="P26">
            <v>2997.8323565632199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0.20630285597692599</v>
          </cell>
          <cell r="H27">
            <v>0.20188104650945399</v>
          </cell>
          <cell r="I27">
            <v>0.83762678522669398</v>
          </cell>
          <cell r="J27">
            <v>1.3100548531170799</v>
          </cell>
          <cell r="K27">
            <v>2.1236434184922999</v>
          </cell>
          <cell r="L27">
            <v>1.9728291519305099</v>
          </cell>
          <cell r="M27">
            <v>1.4573377201300901</v>
          </cell>
          <cell r="N27">
            <v>7.2617393861421498</v>
          </cell>
          <cell r="O27">
            <v>6.8562605283797202</v>
          </cell>
          <cell r="P27">
            <v>7.7766949250834596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96.130745576499095</v>
          </cell>
          <cell r="F28">
            <v>98.068089479263307</v>
          </cell>
          <cell r="G28">
            <v>83.493386905021794</v>
          </cell>
          <cell r="H28">
            <v>330.57824241819401</v>
          </cell>
          <cell r="I28">
            <v>654.62183114845595</v>
          </cell>
          <cell r="J28">
            <v>632.588137240332</v>
          </cell>
          <cell r="K28">
            <v>619.70302330140203</v>
          </cell>
          <cell r="L28">
            <v>473.65468098058</v>
          </cell>
          <cell r="M28">
            <v>468.89835890717001</v>
          </cell>
          <cell r="N28">
            <v>474.51660964330699</v>
          </cell>
          <cell r="O28">
            <v>510.25847345081201</v>
          </cell>
          <cell r="P28">
            <v>543.65200509723604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1440.94632433168</v>
          </cell>
          <cell r="F29">
            <v>1508.6876801788301</v>
          </cell>
          <cell r="G29">
            <v>1439.79915203788</v>
          </cell>
          <cell r="H29">
            <v>1491.5071245664201</v>
          </cell>
          <cell r="I29">
            <v>1508.1431017463999</v>
          </cell>
          <cell r="J29">
            <v>1517.04362831033</v>
          </cell>
          <cell r="K29">
            <v>1417.8918913428899</v>
          </cell>
          <cell r="L29">
            <v>1323.9268748372999</v>
          </cell>
          <cell r="M29">
            <v>1293.2472759447901</v>
          </cell>
          <cell r="N29">
            <v>1248.98758120343</v>
          </cell>
          <cell r="O29">
            <v>1222.5069120042599</v>
          </cell>
          <cell r="P29">
            <v>1165.6282324994199</v>
          </cell>
        </row>
        <row r="30">
          <cell r="B30" t="str">
            <v>CO2_S</v>
          </cell>
          <cell r="C30" t="str">
            <v>VAR_fout</v>
          </cell>
          <cell r="D30" t="str">
            <v>SCOM-CHPGFC</v>
          </cell>
          <cell r="H30">
            <v>0.50156356129470303</v>
          </cell>
          <cell r="I30">
            <v>1.4930742159914401</v>
          </cell>
          <cell r="J30">
            <v>1.4299504240902301</v>
          </cell>
          <cell r="K30">
            <v>1.0812185314690299</v>
          </cell>
          <cell r="L30">
            <v>2.6766193299368499</v>
          </cell>
          <cell r="M30">
            <v>2.6815017430654402</v>
          </cell>
          <cell r="N30">
            <v>6.1067409361885199</v>
          </cell>
          <cell r="O30">
            <v>4.4560786415075597</v>
          </cell>
          <cell r="P30">
            <v>9.4150101643194795</v>
          </cell>
        </row>
        <row r="31">
          <cell r="B31" t="str">
            <v>CO2_S</v>
          </cell>
          <cell r="C31" t="str">
            <v>VAR_fout</v>
          </cell>
          <cell r="D31" t="str">
            <v>SCOM-SHLFOBR</v>
          </cell>
          <cell r="E31">
            <v>2229.9140297947401</v>
          </cell>
          <cell r="F31">
            <v>1982.02369080522</v>
          </cell>
          <cell r="G31">
            <v>1868.66936802907</v>
          </cell>
          <cell r="H31">
            <v>1584.4178517663599</v>
          </cell>
          <cell r="I31">
            <v>1234.6633663892201</v>
          </cell>
          <cell r="J31">
            <v>1035.92149854478</v>
          </cell>
          <cell r="K31">
            <v>964.70843440268595</v>
          </cell>
          <cell r="L31">
            <v>952.18957063634298</v>
          </cell>
          <cell r="M31">
            <v>842.88414106353605</v>
          </cell>
          <cell r="N31">
            <v>746.84563548243204</v>
          </cell>
          <cell r="O31">
            <v>490.78515118552798</v>
          </cell>
          <cell r="P31">
            <v>250.52088911413699</v>
          </cell>
        </row>
        <row r="32">
          <cell r="B32" t="str">
            <v>CO2_S</v>
          </cell>
          <cell r="C32" t="str">
            <v>VAR_comnet</v>
          </cell>
          <cell r="D32" t="str">
            <v>-</v>
          </cell>
          <cell r="E32">
            <v>3766.9910997029201</v>
          </cell>
          <cell r="F32">
            <v>3588.77946046331</v>
          </cell>
          <cell r="G32">
            <v>3392.1682098279498</v>
          </cell>
          <cell r="H32">
            <v>3407.2066633587701</v>
          </cell>
          <cell r="I32">
            <v>3399.7590002852899</v>
          </cell>
          <cell r="J32">
            <v>3188.2932693726498</v>
          </cell>
          <cell r="K32">
            <v>3005.5082109969399</v>
          </cell>
          <cell r="L32">
            <v>2754.4205749360899</v>
          </cell>
          <cell r="M32">
            <v>2609.16861537869</v>
          </cell>
          <cell r="N32">
            <v>2483.7183066514999</v>
          </cell>
          <cell r="O32">
            <v>2234.8628758104901</v>
          </cell>
          <cell r="P32">
            <v>1976.9928318002001</v>
          </cell>
        </row>
        <row r="33">
          <cell r="B33" t="str">
            <v>CO2_T</v>
          </cell>
          <cell r="C33" t="str">
            <v>VAR_fout</v>
          </cell>
          <cell r="D33" t="str">
            <v>T_B_u-ICENGAEXT</v>
          </cell>
          <cell r="E33">
            <v>1.7602963374350199E-2</v>
          </cell>
          <cell r="F33">
            <v>1.7888498976663302E-2</v>
          </cell>
          <cell r="G33">
            <v>1.78209392533814E-2</v>
          </cell>
        </row>
        <row r="34">
          <cell r="B34" t="str">
            <v>CO2_T</v>
          </cell>
          <cell r="C34" t="str">
            <v>VAR_fout</v>
          </cell>
          <cell r="D34" t="str">
            <v>TFHGV-ICENGA</v>
          </cell>
          <cell r="E34">
            <v>3.1493283317990279</v>
          </cell>
          <cell r="F34">
            <v>0.47731901878335159</v>
          </cell>
          <cell r="G34">
            <v>0.61018237657924812</v>
          </cell>
          <cell r="H34">
            <v>0.60300989215021317</v>
          </cell>
          <cell r="I34">
            <v>0.56024300808126404</v>
          </cell>
          <cell r="J34">
            <v>0.54552472709024591</v>
          </cell>
          <cell r="K34">
            <v>0.52080994595807095</v>
          </cell>
          <cell r="L34">
            <v>0.49388509711897799</v>
          </cell>
          <cell r="M34">
            <v>0.47921493230233603</v>
          </cell>
          <cell r="N34">
            <v>0.47731103832467842</v>
          </cell>
          <cell r="O34">
            <v>0.47949232876383796</v>
          </cell>
          <cell r="P34">
            <v>0.47548065024755704</v>
          </cell>
        </row>
        <row r="35">
          <cell r="B35" t="str">
            <v>CO2_T</v>
          </cell>
          <cell r="C35" t="str">
            <v>VAR_fout</v>
          </cell>
          <cell r="D35" t="str">
            <v>T-Plg-GSL-mix_S1</v>
          </cell>
          <cell r="E35">
            <v>2.23544599090853E-2</v>
          </cell>
          <cell r="F35">
            <v>0.15757449793823031</v>
          </cell>
          <cell r="G35">
            <v>0.217906286157518</v>
          </cell>
          <cell r="H35">
            <v>0.2306118021453023</v>
          </cell>
          <cell r="I35">
            <v>0.2111136746216086</v>
          </cell>
          <cell r="J35">
            <v>0.1889883307205108</v>
          </cell>
          <cell r="K35">
            <v>0.2142464967329861</v>
          </cell>
          <cell r="L35">
            <v>0.16827694924100861</v>
          </cell>
          <cell r="M35">
            <v>0.29902397991338692</v>
          </cell>
          <cell r="N35">
            <v>0.52729664339378302</v>
          </cell>
          <cell r="O35">
            <v>0.76547318777655504</v>
          </cell>
          <cell r="P35">
            <v>1.1535006127210701</v>
          </cell>
        </row>
        <row r="36">
          <cell r="B36" t="str">
            <v>CO2_T</v>
          </cell>
          <cell r="C36" t="str">
            <v>VAR_fout</v>
          </cell>
          <cell r="D36" t="str">
            <v>T-Plg-GSL-mix_S2</v>
          </cell>
          <cell r="E36">
            <v>6.2141558118419704</v>
          </cell>
          <cell r="F36">
            <v>12.159764428690899</v>
          </cell>
          <cell r="G36">
            <v>11.627407447772519</v>
          </cell>
          <cell r="H36">
            <v>9.609613879365412</v>
          </cell>
          <cell r="I36">
            <v>1.6382514509835771</v>
          </cell>
          <cell r="J36">
            <v>0.77263295394788689</v>
          </cell>
          <cell r="K36">
            <v>0.68836399288243799</v>
          </cell>
          <cell r="L36">
            <v>0.44457782284081199</v>
          </cell>
          <cell r="M36">
            <v>0.74746553151619799</v>
          </cell>
          <cell r="N36">
            <v>5.84735872096606</v>
          </cell>
          <cell r="O36">
            <v>14.272352257776976</v>
          </cell>
          <cell r="P36">
            <v>19.616614138447282</v>
          </cell>
        </row>
        <row r="37">
          <cell r="B37" t="str">
            <v>CO2_T</v>
          </cell>
          <cell r="C37" t="str">
            <v>VAR_fout</v>
          </cell>
          <cell r="D37" t="str">
            <v>T-Plg-GSL-mix_S3</v>
          </cell>
          <cell r="E37">
            <v>6.7694627888498404</v>
          </cell>
          <cell r="F37">
            <v>19.680179469051893</v>
          </cell>
          <cell r="G37">
            <v>59.626755575857402</v>
          </cell>
          <cell r="H37">
            <v>71.97616078361699</v>
          </cell>
          <cell r="I37">
            <v>77.725735297962117</v>
          </cell>
          <cell r="J37">
            <v>39.601342016522267</v>
          </cell>
          <cell r="K37">
            <v>27.644963866348103</v>
          </cell>
          <cell r="L37">
            <v>8.4381227592762311</v>
          </cell>
          <cell r="M37">
            <v>22.397130375256545</v>
          </cell>
          <cell r="N37">
            <v>20.046697727644553</v>
          </cell>
          <cell r="O37">
            <v>15.837098589091179</v>
          </cell>
          <cell r="P37">
            <v>5.3469585461931404</v>
          </cell>
        </row>
        <row r="38">
          <cell r="B38" t="str">
            <v>CO2_T</v>
          </cell>
          <cell r="C38" t="str">
            <v>VAR_fout</v>
          </cell>
          <cell r="D38" t="str">
            <v>T-Plg-GSL-mix_S4</v>
          </cell>
          <cell r="E38">
            <v>12.0800599554551</v>
          </cell>
          <cell r="F38">
            <v>22.6823721511992</v>
          </cell>
          <cell r="G38">
            <v>21.933469542909506</v>
          </cell>
          <cell r="H38">
            <v>17.618783309652812</v>
          </cell>
          <cell r="I38">
            <v>3.8172682607578601</v>
          </cell>
          <cell r="J38">
            <v>1.891135934597368</v>
          </cell>
          <cell r="K38">
            <v>2.6619237839921102</v>
          </cell>
          <cell r="L38">
            <v>1.464299935095589</v>
          </cell>
          <cell r="M38">
            <v>6.8708406454225921</v>
          </cell>
          <cell r="N38">
            <v>6.0324218313112627</v>
          </cell>
          <cell r="O38">
            <v>4.1717029194091193</v>
          </cell>
          <cell r="P38">
            <v>34.728617249240045</v>
          </cell>
        </row>
        <row r="39">
          <cell r="B39" t="str">
            <v>CO2_T</v>
          </cell>
          <cell r="C39" t="str">
            <v>VAR_fout</v>
          </cell>
          <cell r="D39" t="str">
            <v>TFLGV-HYBDSL</v>
          </cell>
          <cell r="F39">
            <v>31.588324904535501</v>
          </cell>
          <cell r="G39">
            <v>96.201643862943001</v>
          </cell>
          <cell r="H39">
            <v>274.84154396071909</v>
          </cell>
          <cell r="I39">
            <v>324.72649455912523</v>
          </cell>
          <cell r="J39">
            <v>155.65540834119761</v>
          </cell>
          <cell r="K39">
            <v>172.4697764708271</v>
          </cell>
          <cell r="L39">
            <v>182.64281867759135</v>
          </cell>
          <cell r="M39">
            <v>186.35538705632621</v>
          </cell>
          <cell r="N39">
            <v>185.83748049946979</v>
          </cell>
          <cell r="O39">
            <v>185.7372332867514</v>
          </cell>
          <cell r="P39">
            <v>185.78442764444378</v>
          </cell>
        </row>
        <row r="40">
          <cell r="B40" t="str">
            <v>CO2_T</v>
          </cell>
          <cell r="C40" t="str">
            <v>VAR_fout</v>
          </cell>
          <cell r="D40" t="str">
            <v>TFLGV-ICEGSLExt</v>
          </cell>
          <cell r="E40">
            <v>53.721916252636802</v>
          </cell>
          <cell r="F40">
            <v>95.476956931916902</v>
          </cell>
          <cell r="G40">
            <v>44.739972455667598</v>
          </cell>
          <cell r="H40">
            <v>20.0901138615402</v>
          </cell>
        </row>
        <row r="41">
          <cell r="B41" t="str">
            <v>CO2_T</v>
          </cell>
          <cell r="C41" t="str">
            <v>VAR_fout</v>
          </cell>
          <cell r="D41" t="str">
            <v>TFLGV-ICEDSLExt</v>
          </cell>
          <cell r="E41">
            <v>810.54818785024497</v>
          </cell>
          <cell r="F41">
            <v>584.37077515791395</v>
          </cell>
          <cell r="G41">
            <v>414.04815661720602</v>
          </cell>
          <cell r="H41">
            <v>199.85961114137001</v>
          </cell>
        </row>
        <row r="42">
          <cell r="B42" t="str">
            <v>CO2_T</v>
          </cell>
          <cell r="C42" t="str">
            <v>VAR_fout</v>
          </cell>
          <cell r="D42" t="str">
            <v>T_C-ICE-NGA-S1</v>
          </cell>
          <cell r="E42">
            <v>0.1950596711812364</v>
          </cell>
          <cell r="F42">
            <v>0.17664675830568966</v>
          </cell>
          <cell r="G42">
            <v>0.18039927726866539</v>
          </cell>
          <cell r="H42">
            <v>8.2626062835427054E-3</v>
          </cell>
          <cell r="I42">
            <v>4.0766199814815099E-3</v>
          </cell>
          <cell r="J42">
            <v>3.4019458861201863E-3</v>
          </cell>
          <cell r="K42">
            <v>3.2207003860591698E-3</v>
          </cell>
          <cell r="L42">
            <v>3.1952764382166448E-3</v>
          </cell>
          <cell r="M42">
            <v>2.7494112952168312E-3</v>
          </cell>
          <cell r="N42">
            <v>2.8017112889475821E-3</v>
          </cell>
          <cell r="O42">
            <v>2.6410500458836227E-3</v>
          </cell>
          <cell r="P42">
            <v>2.8014903966541048E-3</v>
          </cell>
        </row>
        <row r="43">
          <cell r="B43" t="str">
            <v>CO2_T</v>
          </cell>
          <cell r="C43" t="str">
            <v>VAR_fout</v>
          </cell>
          <cell r="D43" t="str">
            <v>T_C-ICE-NGA-S2</v>
          </cell>
          <cell r="E43">
            <v>3.037485085959363</v>
          </cell>
          <cell r="F43">
            <v>2.2471477895472893</v>
          </cell>
          <cell r="G43">
            <v>2.9978699826796569</v>
          </cell>
          <cell r="H43">
            <v>3.6037624863141308E-3</v>
          </cell>
          <cell r="I43">
            <v>6.2574135656215547E-3</v>
          </cell>
          <cell r="J43">
            <v>6.9873247394506679E-3</v>
          </cell>
          <cell r="K43">
            <v>6.9226456555962204E-3</v>
          </cell>
          <cell r="L43">
            <v>6.5503589253383303E-3</v>
          </cell>
          <cell r="M43">
            <v>5.6668461865442884E-3</v>
          </cell>
          <cell r="N43">
            <v>5.6026652160504498E-3</v>
          </cell>
          <cell r="O43">
            <v>5.24651198035226E-3</v>
          </cell>
          <cell r="P43">
            <v>5.5206544995854302E-3</v>
          </cell>
        </row>
        <row r="44">
          <cell r="B44" t="str">
            <v>CO2_T</v>
          </cell>
          <cell r="C44" t="str">
            <v>VAR_fout</v>
          </cell>
          <cell r="D44" t="str">
            <v>TFLGV-ICEDSL</v>
          </cell>
          <cell r="E44">
            <v>324.8129641638514</v>
          </cell>
          <cell r="F44">
            <v>384.70768663801334</v>
          </cell>
          <cell r="G44">
            <v>384.59403080647951</v>
          </cell>
          <cell r="H44">
            <v>156.22013374359236</v>
          </cell>
          <cell r="I44">
            <v>21.949599397077197</v>
          </cell>
          <cell r="J44">
            <v>21.95286530835255</v>
          </cell>
          <cell r="K44">
            <v>12.363095076079585</v>
          </cell>
          <cell r="L44">
            <v>2.3862127983950439</v>
          </cell>
          <cell r="M44">
            <v>2.3870152559970048</v>
          </cell>
          <cell r="N44">
            <v>2.2572576322840057</v>
          </cell>
          <cell r="O44">
            <v>1.933171957645456</v>
          </cell>
          <cell r="P44">
            <v>2.6970027227182789</v>
          </cell>
        </row>
        <row r="45">
          <cell r="B45" t="str">
            <v>CO2_T</v>
          </cell>
          <cell r="C45" t="str">
            <v>VAR_fout</v>
          </cell>
          <cell r="D45" t="str">
            <v>T_C-ICE-NGA-S3</v>
          </cell>
          <cell r="E45">
            <v>0.23479945183828291</v>
          </cell>
          <cell r="F45">
            <v>0.22235646658462263</v>
          </cell>
          <cell r="G45">
            <v>0.27374641087612001</v>
          </cell>
          <cell r="H45">
            <v>2.5087485358363072E-2</v>
          </cell>
          <cell r="I45">
            <v>1.0329343160604213E-2</v>
          </cell>
          <cell r="J45">
            <v>8.2731076587341298E-3</v>
          </cell>
          <cell r="K45">
            <v>8.273027185299691E-3</v>
          </cell>
          <cell r="L45">
            <v>7.9244537485909199E-3</v>
          </cell>
          <cell r="M45">
            <v>6.8823475187325157E-3</v>
          </cell>
          <cell r="N45">
            <v>6.7004862922915402E-3</v>
          </cell>
          <cell r="O45">
            <v>6.1933533639181373E-3</v>
          </cell>
          <cell r="P45">
            <v>6.4578514478869095E-3</v>
          </cell>
        </row>
        <row r="46">
          <cell r="B46" t="str">
            <v>CO2_T</v>
          </cell>
          <cell r="C46" t="str">
            <v>VAR_fout</v>
          </cell>
          <cell r="D46" t="str">
            <v>T_C-ICE-NGA-S4</v>
          </cell>
          <cell r="E46">
            <v>2.6904471233886991</v>
          </cell>
          <cell r="F46">
            <v>2.6557084198253151</v>
          </cell>
          <cell r="G46">
            <v>2.4770971158905635</v>
          </cell>
          <cell r="H46">
            <v>2.5488134498906929E-3</v>
          </cell>
          <cell r="I46">
            <v>6.0117519224152163E-3</v>
          </cell>
          <cell r="J46">
            <v>7.2939489468718264E-3</v>
          </cell>
          <cell r="K46">
            <v>7.3247245448169705E-3</v>
          </cell>
          <cell r="L46">
            <v>6.8943938367925202E-3</v>
          </cell>
          <cell r="M46">
            <v>6.0748876348225567E-3</v>
          </cell>
          <cell r="N46">
            <v>5.8908948000706406E-3</v>
          </cell>
          <cell r="O46">
            <v>5.3081666813377618E-3</v>
          </cell>
          <cell r="P46">
            <v>5.5023459276371603E-3</v>
          </cell>
        </row>
        <row r="47">
          <cell r="B47" t="str">
            <v>CO2_T</v>
          </cell>
          <cell r="C47" t="str">
            <v>VAR_fout</v>
          </cell>
          <cell r="D47" t="str">
            <v>T_C-MHY-GSL-S1</v>
          </cell>
          <cell r="F47">
            <v>0.135959036900797</v>
          </cell>
          <cell r="G47">
            <v>18.057272329690374</v>
          </cell>
          <cell r="H47">
            <v>18.480602631948614</v>
          </cell>
          <cell r="I47">
            <v>13.559481567025072</v>
          </cell>
          <cell r="J47">
            <v>3.3311441908470991</v>
          </cell>
          <cell r="K47">
            <v>0.27459882148041037</v>
          </cell>
          <cell r="L47">
            <v>0.2092262262546192</v>
          </cell>
          <cell r="M47">
            <v>0.1583296328865679</v>
          </cell>
          <cell r="N47">
            <v>0.23488453322477942</v>
          </cell>
          <cell r="O47">
            <v>0.5102712076699002</v>
          </cell>
          <cell r="P47">
            <v>0.70712223318104706</v>
          </cell>
        </row>
        <row r="48">
          <cell r="B48" t="str">
            <v>CO2_T</v>
          </cell>
          <cell r="C48" t="str">
            <v>VAR_fout</v>
          </cell>
          <cell r="D48" t="str">
            <v>T_C-MHY-GSL-S2</v>
          </cell>
          <cell r="F48">
            <v>0.118633531985314</v>
          </cell>
          <cell r="G48">
            <v>1.2561126296924041</v>
          </cell>
          <cell r="H48">
            <v>1.6060434143362836</v>
          </cell>
          <cell r="I48">
            <v>1.4319246388141373</v>
          </cell>
          <cell r="J48">
            <v>0.85117983659152996</v>
          </cell>
          <cell r="K48">
            <v>0.48202165195828101</v>
          </cell>
          <cell r="L48">
            <v>0.38735124208703398</v>
          </cell>
          <cell r="M48">
            <v>0.31018816017718243</v>
          </cell>
          <cell r="N48">
            <v>0.41331855390996197</v>
          </cell>
          <cell r="O48">
            <v>0.60367848953767878</v>
          </cell>
          <cell r="P48">
            <v>0.67596825395607496</v>
          </cell>
        </row>
        <row r="49">
          <cell r="B49" t="str">
            <v>CO2_T</v>
          </cell>
          <cell r="C49" t="str">
            <v>VAR_fout</v>
          </cell>
          <cell r="D49" t="str">
            <v>T_C-MHY-DSL-S1</v>
          </cell>
          <cell r="F49">
            <v>0.137259064732248</v>
          </cell>
          <cell r="G49">
            <v>57.56448547102994</v>
          </cell>
          <cell r="H49">
            <v>151.04508733964434</v>
          </cell>
          <cell r="I49">
            <v>134.60735488403881</v>
          </cell>
          <cell r="J49">
            <v>78.505624935503178</v>
          </cell>
          <cell r="K49">
            <v>18.954147386631814</v>
          </cell>
          <cell r="L49">
            <v>6.2253696906339586</v>
          </cell>
          <cell r="M49">
            <v>1.0275145134886634</v>
          </cell>
          <cell r="N49">
            <v>0.27853801097565611</v>
          </cell>
          <cell r="O49">
            <v>0.30912885434666626</v>
          </cell>
          <cell r="P49">
            <v>0.316961475873696</v>
          </cell>
        </row>
        <row r="50">
          <cell r="B50" t="str">
            <v>CO2_T</v>
          </cell>
          <cell r="C50" t="str">
            <v>VAR_fout</v>
          </cell>
          <cell r="D50" t="str">
            <v>T_C-MHY-GSL-S3</v>
          </cell>
          <cell r="F50">
            <v>0.18447924324241699</v>
          </cell>
          <cell r="G50">
            <v>0.975528109044148</v>
          </cell>
          <cell r="H50">
            <v>1.3936873131056409</v>
          </cell>
          <cell r="I50">
            <v>1.2482433919576588</v>
          </cell>
          <cell r="J50">
            <v>0.84852097617617495</v>
          </cell>
          <cell r="K50">
            <v>0.63790822490536292</v>
          </cell>
          <cell r="L50">
            <v>0.59964197283938203</v>
          </cell>
          <cell r="M50">
            <v>0.51083288388883674</v>
          </cell>
          <cell r="N50">
            <v>0.67499590636590401</v>
          </cell>
          <cell r="O50">
            <v>0.93615749087644962</v>
          </cell>
          <cell r="P50">
            <v>0.91608660583270296</v>
          </cell>
        </row>
        <row r="51">
          <cell r="B51" t="str">
            <v>CO2_T</v>
          </cell>
          <cell r="C51" t="str">
            <v>VAR_fout</v>
          </cell>
          <cell r="D51" t="str">
            <v>T_C-MHY-DSL-S2</v>
          </cell>
          <cell r="F51">
            <v>0.113115551988016</v>
          </cell>
          <cell r="G51">
            <v>0.76147560347659804</v>
          </cell>
          <cell r="H51">
            <v>1.4421665700683337</v>
          </cell>
          <cell r="I51">
            <v>3.2028765248349718</v>
          </cell>
          <cell r="J51">
            <v>3.4695803654757285</v>
          </cell>
          <cell r="K51">
            <v>2.1011434507738942</v>
          </cell>
          <cell r="L51">
            <v>1.0706973564998021</v>
          </cell>
          <cell r="M51">
            <v>0.68987385255801681</v>
          </cell>
          <cell r="N51">
            <v>0.852290191537044</v>
          </cell>
          <cell r="O51">
            <v>1.1943517639945831</v>
          </cell>
          <cell r="P51">
            <v>1.5495087844694519</v>
          </cell>
        </row>
        <row r="52">
          <cell r="B52" t="str">
            <v>CO2_T</v>
          </cell>
          <cell r="C52" t="str">
            <v>VAR_fout</v>
          </cell>
          <cell r="D52" t="str">
            <v>T_C-MHY-GSL-S4</v>
          </cell>
          <cell r="F52">
            <v>0.236645396575102</v>
          </cell>
          <cell r="G52">
            <v>88.373238955831113</v>
          </cell>
          <cell r="H52">
            <v>280.59367862704056</v>
          </cell>
          <cell r="I52">
            <v>262.43579382427731</v>
          </cell>
          <cell r="J52">
            <v>274.64233315976276</v>
          </cell>
          <cell r="K52">
            <v>261.2432514640754</v>
          </cell>
          <cell r="L52">
            <v>248.94131071739451</v>
          </cell>
          <cell r="M52">
            <v>236.21436185780357</v>
          </cell>
          <cell r="N52">
            <v>227.7457546719757</v>
          </cell>
          <cell r="O52">
            <v>224.90868794103272</v>
          </cell>
          <cell r="P52">
            <v>221.3212056587351</v>
          </cell>
        </row>
        <row r="53">
          <cell r="B53" t="str">
            <v>CO2_T</v>
          </cell>
          <cell r="C53" t="str">
            <v>VAR_fout</v>
          </cell>
          <cell r="D53" t="str">
            <v>T_C-MHY-DSL-S3</v>
          </cell>
          <cell r="F53">
            <v>0.16815297535322599</v>
          </cell>
          <cell r="G53">
            <v>0.66404595923918408</v>
          </cell>
          <cell r="H53">
            <v>1.198042514261364</v>
          </cell>
          <cell r="I53">
            <v>8.8780010972948595</v>
          </cell>
          <cell r="J53">
            <v>81.553617863057241</v>
          </cell>
          <cell r="K53">
            <v>149.73911383164946</v>
          </cell>
          <cell r="L53">
            <v>160.45237589010969</v>
          </cell>
          <cell r="M53">
            <v>158.48157003589984</v>
          </cell>
          <cell r="N53">
            <v>154.62004025898099</v>
          </cell>
          <cell r="O53">
            <v>153.68902512040825</v>
          </cell>
          <cell r="P53">
            <v>151.0384240829585</v>
          </cell>
        </row>
        <row r="54">
          <cell r="B54" t="str">
            <v>CO2_T</v>
          </cell>
          <cell r="C54" t="str">
            <v>VAR_fout</v>
          </cell>
          <cell r="D54" t="str">
            <v>T_B_c-HYBDSL-S1</v>
          </cell>
          <cell r="F54">
            <v>0.33495249840970498</v>
          </cell>
          <cell r="G54">
            <v>0.42778922948056797</v>
          </cell>
          <cell r="H54">
            <v>0.2402710638787896</v>
          </cell>
          <cell r="I54">
            <v>1.1704596802605309</v>
          </cell>
          <cell r="J54">
            <v>1.4147162212693596</v>
          </cell>
          <cell r="K54">
            <v>2.224560217004159</v>
          </cell>
          <cell r="L54">
            <v>3.4308033568245788</v>
          </cell>
          <cell r="M54">
            <v>4.2959265378842959</v>
          </cell>
          <cell r="N54">
            <v>5.4848224600489495</v>
          </cell>
          <cell r="O54">
            <v>5.8320617711048417</v>
          </cell>
          <cell r="P54">
            <v>7.3135556949073797</v>
          </cell>
        </row>
        <row r="55">
          <cell r="B55" t="str">
            <v>CO2_T</v>
          </cell>
          <cell r="C55" t="str">
            <v>VAR_fout</v>
          </cell>
          <cell r="D55" t="str">
            <v>T_C-MHY-DSL-S4</v>
          </cell>
          <cell r="F55">
            <v>0.108842964969418</v>
          </cell>
          <cell r="G55">
            <v>0.28831849143929011</v>
          </cell>
          <cell r="H55">
            <v>0.42445282234272186</v>
          </cell>
          <cell r="I55">
            <v>0.63171136046778886</v>
          </cell>
          <cell r="J55">
            <v>1.2393818485747303</v>
          </cell>
          <cell r="K55">
            <v>1.6369131670041068</v>
          </cell>
          <cell r="L55">
            <v>2.4182059491992378</v>
          </cell>
          <cell r="M55">
            <v>2.5779261739749928</v>
          </cell>
          <cell r="N55">
            <v>1.9938384721986808</v>
          </cell>
          <cell r="O55">
            <v>1.0781738032702866</v>
          </cell>
          <cell r="P55">
            <v>1.0852023977210341</v>
          </cell>
        </row>
        <row r="56">
          <cell r="B56" t="str">
            <v>CO2_T</v>
          </cell>
          <cell r="C56" t="str">
            <v>VAR_fout</v>
          </cell>
          <cell r="D56" t="str">
            <v>T_B_c-HYBDSL-S2</v>
          </cell>
          <cell r="F56">
            <v>0.10275939793000299</v>
          </cell>
          <cell r="G56">
            <v>3.485010441748011</v>
          </cell>
          <cell r="H56">
            <v>16.338486532029876</v>
          </cell>
          <cell r="I56">
            <v>15.088806937658616</v>
          </cell>
          <cell r="J56">
            <v>13.813847249847687</v>
          </cell>
          <cell r="K56">
            <v>12.679447363256818</v>
          </cell>
          <cell r="L56">
            <v>10.96238383306488</v>
          </cell>
          <cell r="M56">
            <v>11.222795376014284</v>
          </cell>
          <cell r="N56">
            <v>11.973961124729758</v>
          </cell>
          <cell r="O56">
            <v>13.720736817161036</v>
          </cell>
          <cell r="P56">
            <v>14.64674690906835</v>
          </cell>
        </row>
        <row r="57">
          <cell r="B57" t="str">
            <v>CO2_T</v>
          </cell>
          <cell r="C57" t="str">
            <v>VAR_fout</v>
          </cell>
          <cell r="D57" t="str">
            <v>T_B_c-HYBDSL-S3</v>
          </cell>
          <cell r="F57">
            <v>6.5125317804216501E-2</v>
          </cell>
          <cell r="G57">
            <v>0.70452431768520218</v>
          </cell>
          <cell r="H57">
            <v>9.8552453406861975</v>
          </cell>
          <cell r="I57">
            <v>9.2544171886090894</v>
          </cell>
          <cell r="J57">
            <v>8.12066411612183</v>
          </cell>
          <cell r="K57">
            <v>7.5263883345148201</v>
          </cell>
          <cell r="L57">
            <v>6.4334466652736602</v>
          </cell>
          <cell r="M57">
            <v>6.3226576949186208</v>
          </cell>
          <cell r="N57">
            <v>5.5207029188116596</v>
          </cell>
          <cell r="O57">
            <v>4.8567075105453208</v>
          </cell>
          <cell r="P57">
            <v>3.0852560025122733</v>
          </cell>
        </row>
        <row r="58">
          <cell r="B58" t="str">
            <v>CO2_T</v>
          </cell>
          <cell r="C58" t="str">
            <v>VAR_fout</v>
          </cell>
          <cell r="D58" t="str">
            <v>T_B_c-HYBDSL-S4</v>
          </cell>
          <cell r="F58">
            <v>1.8456244531533599E-2</v>
          </cell>
          <cell r="G58">
            <v>3.4476725559971402E-2</v>
          </cell>
          <cell r="H58">
            <v>3.2398076417978337E-2</v>
          </cell>
          <cell r="I58">
            <v>2.3683177870967239E-2</v>
          </cell>
          <cell r="J58">
            <v>3.7597749104498299E-2</v>
          </cell>
          <cell r="K58">
            <v>3.4455234822634399E-2</v>
          </cell>
          <cell r="L58">
            <v>4.2578678394664601E-2</v>
          </cell>
          <cell r="M58">
            <v>4.7578433819917401E-2</v>
          </cell>
          <cell r="N58">
            <v>4.1229599541258162E-2</v>
          </cell>
          <cell r="O58">
            <v>6.0533174243564102E-2</v>
          </cell>
          <cell r="P58">
            <v>7.5958369940428594E-2</v>
          </cell>
        </row>
        <row r="59">
          <cell r="B59" t="str">
            <v>CO2_T</v>
          </cell>
          <cell r="C59" t="str">
            <v>VAR_fout</v>
          </cell>
          <cell r="D59" t="str">
            <v>TFHGV-ICEDSLExt</v>
          </cell>
          <cell r="E59">
            <v>1409.7719137107799</v>
          </cell>
          <cell r="F59">
            <v>865.68706231781903</v>
          </cell>
          <cell r="G59">
            <v>842.76490535087896</v>
          </cell>
          <cell r="H59">
            <v>362.896283534791</v>
          </cell>
        </row>
        <row r="60">
          <cell r="B60" t="str">
            <v>CO2_T</v>
          </cell>
          <cell r="C60" t="str">
            <v>VAR_fout</v>
          </cell>
          <cell r="D60" t="str">
            <v>TPSHPGSLEXT</v>
          </cell>
          <cell r="E60">
            <v>129.873812963153</v>
          </cell>
          <cell r="F60">
            <v>58.807969312480402</v>
          </cell>
          <cell r="G60">
            <v>117.825600751059</v>
          </cell>
          <cell r="H60">
            <v>155.17557830290099</v>
          </cell>
          <cell r="I60">
            <v>198.522103279764</v>
          </cell>
          <cell r="J60">
            <v>122.55466357370101</v>
          </cell>
          <cell r="K60">
            <v>60.6541250598641</v>
          </cell>
        </row>
        <row r="61">
          <cell r="B61" t="str">
            <v>CO2_T</v>
          </cell>
          <cell r="C61" t="str">
            <v>VAR_fout</v>
          </cell>
          <cell r="D61" t="str">
            <v>T_TW-ICEGSL-S1</v>
          </cell>
          <cell r="E61">
            <v>3.2107505742091753</v>
          </cell>
          <cell r="F61">
            <v>36.324217683334339</v>
          </cell>
          <cell r="G61">
            <v>36.65852765910023</v>
          </cell>
          <cell r="H61">
            <v>45.118882277441131</v>
          </cell>
          <cell r="I61">
            <v>61.592353941603086</v>
          </cell>
          <cell r="J61">
            <v>64.937092977523449</v>
          </cell>
          <cell r="K61">
            <v>66.000896426309794</v>
          </cell>
          <cell r="L61">
            <v>62.981386097700323</v>
          </cell>
          <cell r="M61">
            <v>59.790571696273197</v>
          </cell>
          <cell r="N61">
            <v>57.111718426596703</v>
          </cell>
          <cell r="O61">
            <v>56.162745017369623</v>
          </cell>
          <cell r="P61">
            <v>53.578550974429888</v>
          </cell>
        </row>
        <row r="62">
          <cell r="B62" t="str">
            <v>CO2_T</v>
          </cell>
          <cell r="C62" t="str">
            <v>VAR_fout</v>
          </cell>
          <cell r="D62" t="str">
            <v>TPSHPDSLEXT</v>
          </cell>
          <cell r="E62">
            <v>1273.9831592043399</v>
          </cell>
          <cell r="F62">
            <v>1273.9890757006201</v>
          </cell>
          <cell r="G62">
            <v>1155.4368494233199</v>
          </cell>
          <cell r="H62">
            <v>1056.61807025959</v>
          </cell>
          <cell r="I62">
            <v>1017.07665339701</v>
          </cell>
          <cell r="J62">
            <v>977.56935360933096</v>
          </cell>
          <cell r="K62">
            <v>898.54295915185605</v>
          </cell>
          <cell r="L62">
            <v>898.51573583002801</v>
          </cell>
          <cell r="M62">
            <v>898.46684754801197</v>
          </cell>
          <cell r="N62">
            <v>491.00696330733598</v>
          </cell>
          <cell r="O62">
            <v>149.837746656055</v>
          </cell>
          <cell r="P62">
            <v>149.82819066495199</v>
          </cell>
        </row>
        <row r="63">
          <cell r="B63" t="str">
            <v>CO2_T</v>
          </cell>
          <cell r="C63" t="str">
            <v>VAR_fout</v>
          </cell>
          <cell r="D63" t="str">
            <v>T_TW-ICEGSL-S2</v>
          </cell>
          <cell r="E63">
            <v>8.0786993633075905</v>
          </cell>
          <cell r="F63">
            <v>12.054058633093696</v>
          </cell>
          <cell r="G63">
            <v>11.139730991892494</v>
          </cell>
          <cell r="H63">
            <v>7.7922748774830284</v>
          </cell>
          <cell r="I63">
            <v>0.9466247463043993</v>
          </cell>
          <cell r="J63">
            <v>0.19737744222088299</v>
          </cell>
          <cell r="K63">
            <v>0.23574871236514519</v>
          </cell>
          <cell r="L63">
            <v>0.27478496833660898</v>
          </cell>
          <cell r="M63">
            <v>0.27198321043710599</v>
          </cell>
          <cell r="N63">
            <v>0.33825216906275402</v>
          </cell>
          <cell r="O63">
            <v>0.3195855144463684</v>
          </cell>
          <cell r="P63">
            <v>0.45308117755313304</v>
          </cell>
        </row>
        <row r="64">
          <cell r="B64" t="str">
            <v>CO2_T</v>
          </cell>
          <cell r="C64" t="str">
            <v>VAR_fout</v>
          </cell>
          <cell r="D64" t="str">
            <v>T_TW-ICEGSL-S3</v>
          </cell>
          <cell r="E64">
            <v>12.93164533812504</v>
          </cell>
          <cell r="F64">
            <v>14.646438653800779</v>
          </cell>
          <cell r="G64">
            <v>14.982616425401575</v>
          </cell>
          <cell r="H64">
            <v>14.779891562859264</v>
          </cell>
          <cell r="I64">
            <v>14.302994180731005</v>
          </cell>
          <cell r="J64">
            <v>4.3173351685742194</v>
          </cell>
          <cell r="K64">
            <v>0.22192475885871396</v>
          </cell>
          <cell r="L64">
            <v>0.2573758529098944</v>
          </cell>
          <cell r="M64">
            <v>0.27405800069843511</v>
          </cell>
          <cell r="N64">
            <v>0.29944511607552371</v>
          </cell>
          <cell r="O64">
            <v>0.32967494789560037</v>
          </cell>
          <cell r="P64">
            <v>0.39480863341590999</v>
          </cell>
        </row>
        <row r="65">
          <cell r="B65" t="str">
            <v>CO2_T</v>
          </cell>
          <cell r="C65" t="str">
            <v>VAR_fout</v>
          </cell>
          <cell r="D65" t="str">
            <v>T_C-ICEGSLEXT</v>
          </cell>
          <cell r="E65">
            <v>4722.2896042613302</v>
          </cell>
          <cell r="F65">
            <v>4017.2012146737602</v>
          </cell>
          <cell r="G65">
            <v>3467.81591041192</v>
          </cell>
          <cell r="H65">
            <v>997.98765870847205</v>
          </cell>
        </row>
        <row r="66">
          <cell r="B66" t="str">
            <v>CO2_T</v>
          </cell>
          <cell r="C66" t="str">
            <v>VAR_fout</v>
          </cell>
          <cell r="D66" t="str">
            <v>T_TW-ICEGSL-S4</v>
          </cell>
          <cell r="E66">
            <v>8.39811394832509</v>
          </cell>
          <cell r="F66">
            <v>9.3712798639635047</v>
          </cell>
          <cell r="G66">
            <v>9.6333713086515118</v>
          </cell>
          <cell r="H66">
            <v>9.4754785835139916</v>
          </cell>
          <cell r="I66">
            <v>9.6072221798589652</v>
          </cell>
          <cell r="J66">
            <v>9.2589620679110265</v>
          </cell>
          <cell r="K66">
            <v>2.2124108906655171</v>
          </cell>
          <cell r="L66">
            <v>0.17594824233781542</v>
          </cell>
          <cell r="M66">
            <v>0.18924475554782061</v>
          </cell>
          <cell r="N66">
            <v>0.21190327268037851</v>
          </cell>
          <cell r="O66">
            <v>0.22541510022507633</v>
          </cell>
          <cell r="P66">
            <v>0.27388615113591619</v>
          </cell>
        </row>
        <row r="67">
          <cell r="B67" t="str">
            <v>CO2_T</v>
          </cell>
          <cell r="C67" t="str">
            <v>VAR_fout</v>
          </cell>
          <cell r="D67" t="str">
            <v>T_C-ICEDSLEXT</v>
          </cell>
          <cell r="E67">
            <v>3821.2872513719799</v>
          </cell>
          <cell r="F67">
            <v>3569.7772436264499</v>
          </cell>
          <cell r="G67">
            <v>2582.9114886222201</v>
          </cell>
          <cell r="H67">
            <v>1097.0106942884599</v>
          </cell>
        </row>
        <row r="68">
          <cell r="B68" t="str">
            <v>CO2_T</v>
          </cell>
          <cell r="C68" t="str">
            <v>VAR_fout</v>
          </cell>
          <cell r="D68" t="str">
            <v>T_TW-ICEGSLEXT</v>
          </cell>
          <cell r="E68">
            <v>145.36826892130901</v>
          </cell>
          <cell r="F68">
            <v>52.510439484397203</v>
          </cell>
          <cell r="G68">
            <v>50.974822484160498</v>
          </cell>
          <cell r="H68">
            <v>33.480901412526102</v>
          </cell>
        </row>
        <row r="69">
          <cell r="B69" t="str">
            <v>CO2_T</v>
          </cell>
          <cell r="C69" t="str">
            <v>VAR_fout</v>
          </cell>
          <cell r="D69" t="str">
            <v>TFLGV-ICENGA</v>
          </cell>
          <cell r="E69">
            <v>0.84611643998929309</v>
          </cell>
          <cell r="F69">
            <v>0.86009193485827184</v>
          </cell>
          <cell r="G69">
            <v>1.1599126829749495</v>
          </cell>
          <cell r="H69">
            <v>5.9900810162530817E-3</v>
          </cell>
          <cell r="I69">
            <v>4.9959413540666157E-3</v>
          </cell>
          <cell r="J69">
            <v>4.5580655303490685E-3</v>
          </cell>
          <cell r="K69">
            <v>4.6220327256363495E-3</v>
          </cell>
          <cell r="L69">
            <v>4.8297325437008012E-3</v>
          </cell>
          <cell r="M69">
            <v>4.9001631936454512E-3</v>
          </cell>
          <cell r="N69">
            <v>5.1001619657399903E-3</v>
          </cell>
          <cell r="O69">
            <v>5.1938593214347515E-3</v>
          </cell>
          <cell r="P69">
            <v>5.5024807653503201E-3</v>
          </cell>
        </row>
        <row r="70">
          <cell r="B70" t="str">
            <v>CO2_T</v>
          </cell>
          <cell r="C70" t="str">
            <v>VAR_fout</v>
          </cell>
          <cell r="D70" t="str">
            <v>T_B_c-ICENGA-S1</v>
          </cell>
          <cell r="F70">
            <v>1.9749503387700301E-2</v>
          </cell>
          <cell r="G70">
            <v>0.13311280869176509</v>
          </cell>
        </row>
        <row r="71">
          <cell r="B71" t="str">
            <v>CO2_T</v>
          </cell>
          <cell r="C71" t="str">
            <v>VAR_fout</v>
          </cell>
          <cell r="D71" t="str">
            <v>T_B_c-ICENGA-S2</v>
          </cell>
          <cell r="F71">
            <v>1.5040938968777199E-2</v>
          </cell>
          <cell r="G71">
            <v>7.5833009636131599E-2</v>
          </cell>
        </row>
        <row r="72">
          <cell r="B72" t="str">
            <v>CO2_T</v>
          </cell>
          <cell r="C72" t="str">
            <v>VAR_fout</v>
          </cell>
          <cell r="D72" t="str">
            <v>T_B_u-ICEDSL-S1</v>
          </cell>
          <cell r="E72">
            <v>2.1968674408100682E-2</v>
          </cell>
          <cell r="F72">
            <v>18.261731033845436</v>
          </cell>
          <cell r="G72">
            <v>32.55311065551718</v>
          </cell>
          <cell r="H72">
            <v>3.2730485618048298E-3</v>
          </cell>
          <cell r="P72">
            <v>1.69679395138677E-5</v>
          </cell>
        </row>
        <row r="73">
          <cell r="B73" t="str">
            <v>CO2_T</v>
          </cell>
          <cell r="C73" t="str">
            <v>VAR_fout</v>
          </cell>
          <cell r="D73" t="str">
            <v>T_B_c-ICENGA-S3</v>
          </cell>
          <cell r="F73">
            <v>1.3513372424886099E-2</v>
          </cell>
          <cell r="G73">
            <v>5.17217120757281E-2</v>
          </cell>
        </row>
        <row r="74">
          <cell r="B74" t="str">
            <v>CO2_T</v>
          </cell>
          <cell r="C74" t="str">
            <v>VAR_fout</v>
          </cell>
          <cell r="D74" t="str">
            <v>T_B_u-ICEDSL-S2</v>
          </cell>
          <cell r="E74">
            <v>7.7455195447478395</v>
          </cell>
          <cell r="F74">
            <v>9.7145317881017359</v>
          </cell>
          <cell r="G74">
            <v>16.123897048491429</v>
          </cell>
        </row>
        <row r="75">
          <cell r="B75" t="str">
            <v>CO2_T</v>
          </cell>
          <cell r="C75" t="str">
            <v>VAR_fout</v>
          </cell>
          <cell r="D75" t="str">
            <v>T_B_c-ICENGA-S4</v>
          </cell>
          <cell r="F75">
            <v>7.4512916114257101E-3</v>
          </cell>
          <cell r="G75">
            <v>2.021548696361938E-2</v>
          </cell>
        </row>
        <row r="76">
          <cell r="B76" t="str">
            <v>CO2_T</v>
          </cell>
          <cell r="C76" t="str">
            <v>VAR_fout</v>
          </cell>
          <cell r="D76" t="str">
            <v>T_B_u-ICEDSL-S3</v>
          </cell>
          <cell r="E76">
            <v>45.53547036407938</v>
          </cell>
          <cell r="F76">
            <v>64.082890854683498</v>
          </cell>
          <cell r="G76">
            <v>64.291493106685863</v>
          </cell>
        </row>
        <row r="77">
          <cell r="B77" t="str">
            <v>CO2_T</v>
          </cell>
          <cell r="C77" t="str">
            <v>VAR_fout</v>
          </cell>
          <cell r="D77" t="str">
            <v>T_B_u-ICEDSL-S4</v>
          </cell>
          <cell r="E77">
            <v>0.62574201065651003</v>
          </cell>
          <cell r="F77">
            <v>0.16124550079310912</v>
          </cell>
          <cell r="G77">
            <v>0.16369141815797031</v>
          </cell>
        </row>
        <row r="78">
          <cell r="B78" t="str">
            <v>CO2_T</v>
          </cell>
          <cell r="C78" t="str">
            <v>VAR_fout</v>
          </cell>
          <cell r="D78" t="str">
            <v>T_B_c-ICENGAEXT</v>
          </cell>
          <cell r="E78">
            <v>7.7080062738714801E-3</v>
          </cell>
          <cell r="F78">
            <v>7.7598630532416503E-3</v>
          </cell>
          <cell r="G78">
            <v>7.6822718839805997E-3</v>
          </cell>
        </row>
        <row r="79">
          <cell r="B79" t="str">
            <v>CO2_T</v>
          </cell>
          <cell r="C79" t="str">
            <v>VAR_fout</v>
          </cell>
          <cell r="D79" t="str">
            <v>T_B_u-ICEDSLEXT</v>
          </cell>
          <cell r="E79">
            <v>1.27045423945219</v>
          </cell>
          <cell r="F79">
            <v>1.2693424218688401</v>
          </cell>
          <cell r="G79">
            <v>1.2640731445903</v>
          </cell>
        </row>
        <row r="80">
          <cell r="B80" t="str">
            <v>CO2_T</v>
          </cell>
          <cell r="C80" t="str">
            <v>VAR_fout</v>
          </cell>
          <cell r="D80" t="str">
            <v>T_C-HYBGSLEXT</v>
          </cell>
          <cell r="E80">
            <v>92.555411152795401</v>
          </cell>
          <cell r="F80">
            <v>91.725010816915699</v>
          </cell>
          <cell r="G80">
            <v>68.276291698814703</v>
          </cell>
          <cell r="H80">
            <v>32.394965110286797</v>
          </cell>
        </row>
        <row r="81">
          <cell r="B81" t="str">
            <v>CO2_T</v>
          </cell>
          <cell r="C81" t="str">
            <v>VAR_fout</v>
          </cell>
          <cell r="D81" t="str">
            <v>TPAVDKEREXT</v>
          </cell>
          <cell r="E81">
            <v>79.576349423418094</v>
          </cell>
          <cell r="F81">
            <v>100.796237247683</v>
          </cell>
          <cell r="G81">
            <v>132.626068984081</v>
          </cell>
          <cell r="H81">
            <v>185.675788544743</v>
          </cell>
          <cell r="I81">
            <v>170.02894982493601</v>
          </cell>
          <cell r="J81">
            <v>154.38211110512901</v>
          </cell>
          <cell r="K81">
            <v>138.735272385321</v>
          </cell>
          <cell r="L81">
            <v>123.088433665514</v>
          </cell>
          <cell r="M81">
            <v>109.90751284479499</v>
          </cell>
          <cell r="N81">
            <v>98.138070491291401</v>
          </cell>
          <cell r="O81">
            <v>87.628958480337403</v>
          </cell>
          <cell r="P81">
            <v>78.245214379164594</v>
          </cell>
        </row>
        <row r="82">
          <cell r="B82" t="str">
            <v>CO2_T</v>
          </cell>
          <cell r="C82" t="str">
            <v>VAR_fout</v>
          </cell>
          <cell r="D82" t="str">
            <v>T_C-ICE-GSL-S1</v>
          </cell>
          <cell r="E82">
            <v>36.363903452844511</v>
          </cell>
          <cell r="F82">
            <v>40.730784391537796</v>
          </cell>
          <cell r="G82">
            <v>28.646728342083914</v>
          </cell>
          <cell r="H82">
            <v>22.110956669646246</v>
          </cell>
          <cell r="I82">
            <v>1.8629370087966699</v>
          </cell>
          <cell r="J82">
            <v>0.66141435306984375</v>
          </cell>
          <cell r="K82">
            <v>0.40777844622373099</v>
          </cell>
          <cell r="L82">
            <v>0.2680729368354155</v>
          </cell>
          <cell r="M82">
            <v>0.15225502657896739</v>
          </cell>
          <cell r="N82">
            <v>0.14513306505664708</v>
          </cell>
          <cell r="O82">
            <v>0.16044598959861339</v>
          </cell>
          <cell r="P82">
            <v>0.21129006069701239</v>
          </cell>
        </row>
        <row r="83">
          <cell r="B83" t="str">
            <v>CO2_T</v>
          </cell>
          <cell r="C83" t="str">
            <v>VAR_fout</v>
          </cell>
          <cell r="D83" t="str">
            <v>TFLGV-ICEGSL</v>
          </cell>
          <cell r="E83">
            <v>29.501503538050741</v>
          </cell>
          <cell r="F83">
            <v>42.836365365727836</v>
          </cell>
          <cell r="G83">
            <v>68.638960220492365</v>
          </cell>
          <cell r="H83">
            <v>108.93410805228071</v>
          </cell>
          <cell r="I83">
            <v>146.9631588609241</v>
          </cell>
          <cell r="J83">
            <v>89.197384945229004</v>
          </cell>
          <cell r="K83">
            <v>97.29298434031746</v>
          </cell>
          <cell r="L83">
            <v>107.31071839781282</v>
          </cell>
          <cell r="M83">
            <v>107.70274189252669</v>
          </cell>
          <cell r="N83">
            <v>109.29722041761801</v>
          </cell>
          <cell r="O83">
            <v>109.31491792515928</v>
          </cell>
          <cell r="P83">
            <v>109.9014094320917</v>
          </cell>
        </row>
        <row r="84">
          <cell r="B84" t="str">
            <v>CO2_T</v>
          </cell>
          <cell r="C84" t="str">
            <v>VAR_fout</v>
          </cell>
          <cell r="D84" t="str">
            <v>T_C-ICE-GSL-S2</v>
          </cell>
          <cell r="E84">
            <v>278.35654076762671</v>
          </cell>
          <cell r="F84">
            <v>391.78401736713352</v>
          </cell>
          <cell r="G84">
            <v>391.83093757176823</v>
          </cell>
          <cell r="H84">
            <v>306.16464605262831</v>
          </cell>
          <cell r="I84">
            <v>16.715967647800671</v>
          </cell>
          <cell r="J84">
            <v>2.8112514980906909</v>
          </cell>
          <cell r="K84">
            <v>1.27821384157826</v>
          </cell>
          <cell r="L84">
            <v>0.66757809229260601</v>
          </cell>
          <cell r="M84">
            <v>0.37034705192981932</v>
          </cell>
          <cell r="N84">
            <v>0.366437206450141</v>
          </cell>
          <cell r="O84">
            <v>0.41392103936347868</v>
          </cell>
          <cell r="P84">
            <v>0.52593444458054206</v>
          </cell>
        </row>
        <row r="85">
          <cell r="B85" t="str">
            <v>CO2_T</v>
          </cell>
          <cell r="C85" t="str">
            <v>VAR_fout</v>
          </cell>
          <cell r="D85" t="str">
            <v>T_C-ICE-DSL-S1</v>
          </cell>
          <cell r="E85">
            <v>0.36273634325919613</v>
          </cell>
          <cell r="F85">
            <v>0.51172218555412319</v>
          </cell>
          <cell r="G85">
            <v>0.51697315714037795</v>
          </cell>
          <cell r="H85">
            <v>0.61167333555505132</v>
          </cell>
          <cell r="I85">
            <v>0.65974961572646174</v>
          </cell>
          <cell r="J85">
            <v>4.4720761079377453</v>
          </cell>
          <cell r="K85">
            <v>3.6724241742932255</v>
          </cell>
          <cell r="L85">
            <v>2.5970323068999086</v>
          </cell>
          <cell r="M85">
            <v>0.44503382403978942</v>
          </cell>
          <cell r="N85">
            <v>0.1041860323477287</v>
          </cell>
          <cell r="O85">
            <v>6.3664658554119319E-2</v>
          </cell>
          <cell r="P85">
            <v>5.82326766904624E-2</v>
          </cell>
        </row>
        <row r="86">
          <cell r="B86" t="str">
            <v>CO2_T</v>
          </cell>
          <cell r="C86" t="str">
            <v>VAR_fout</v>
          </cell>
          <cell r="D86" t="str">
            <v>T_C-ICE-GSL-S3</v>
          </cell>
          <cell r="E86">
            <v>281.22891564496609</v>
          </cell>
          <cell r="F86">
            <v>423.9349418599021</v>
          </cell>
          <cell r="G86">
            <v>552.8788335198501</v>
          </cell>
          <cell r="H86">
            <v>462.19016699837482</v>
          </cell>
          <cell r="I86">
            <v>172.63430563152713</v>
          </cell>
          <cell r="J86">
            <v>77.844151025309046</v>
          </cell>
          <cell r="K86">
            <v>44.227232941045798</v>
          </cell>
          <cell r="L86">
            <v>3.5016911748514361</v>
          </cell>
          <cell r="M86">
            <v>0.88634677100008186</v>
          </cell>
          <cell r="N86">
            <v>0.65068497628364796</v>
          </cell>
          <cell r="O86">
            <v>0.69874907250625529</v>
          </cell>
          <cell r="P86">
            <v>0.77783134741069093</v>
          </cell>
        </row>
        <row r="87">
          <cell r="B87" t="str">
            <v>CO2_T</v>
          </cell>
          <cell r="C87" t="str">
            <v>VAR_fout</v>
          </cell>
          <cell r="D87" t="str">
            <v>T_C-ICE-DSL-S2</v>
          </cell>
          <cell r="E87">
            <v>88.596435720816288</v>
          </cell>
          <cell r="F87">
            <v>94.146010915825414</v>
          </cell>
          <cell r="G87">
            <v>93.475096490303685</v>
          </cell>
          <cell r="H87">
            <v>56.868522619255067</v>
          </cell>
          <cell r="I87">
            <v>2.3102763794183159</v>
          </cell>
          <cell r="J87">
            <v>0.75754512093003001</v>
          </cell>
          <cell r="K87">
            <v>0.60503151196543004</v>
          </cell>
          <cell r="L87">
            <v>0.50745116484665509</v>
          </cell>
          <cell r="M87">
            <v>0.30840420084472187</v>
          </cell>
          <cell r="N87">
            <v>0.21543577948689271</v>
          </cell>
          <cell r="O87">
            <v>0.13249785509037118</v>
          </cell>
          <cell r="P87">
            <v>0.116542348070866</v>
          </cell>
        </row>
        <row r="88">
          <cell r="B88" t="str">
            <v>CO2_T</v>
          </cell>
          <cell r="C88" t="str">
            <v>VAR_fout</v>
          </cell>
          <cell r="D88" t="str">
            <v>T_C-ICE-GSL-S4</v>
          </cell>
          <cell r="E88">
            <v>291.0800114437144</v>
          </cell>
          <cell r="F88">
            <v>387.96928172323288</v>
          </cell>
          <cell r="G88">
            <v>977.00133059344216</v>
          </cell>
          <cell r="H88">
            <v>1818.0680218135358</v>
          </cell>
          <cell r="I88">
            <v>2303.7557588324603</v>
          </cell>
          <cell r="J88">
            <v>2135.1490517988259</v>
          </cell>
          <cell r="K88">
            <v>1878.976176658447</v>
          </cell>
          <cell r="L88">
            <v>1645.5530890274858</v>
          </cell>
          <cell r="M88">
            <v>1469.6788891649387</v>
          </cell>
          <cell r="N88">
            <v>1305.616517122761</v>
          </cell>
          <cell r="O88">
            <v>1192.5311897934919</v>
          </cell>
          <cell r="P88">
            <v>1108.1340547057739</v>
          </cell>
        </row>
        <row r="89">
          <cell r="B89" t="str">
            <v>CO2_T</v>
          </cell>
          <cell r="C89" t="str">
            <v>VAR_fout</v>
          </cell>
          <cell r="D89" t="str">
            <v>T_C-ICE-DSL-S3</v>
          </cell>
          <cell r="E89">
            <v>366.76633649232701</v>
          </cell>
          <cell r="F89">
            <v>390.57874151294919</v>
          </cell>
          <cell r="G89">
            <v>386.94711293586204</v>
          </cell>
          <cell r="H89">
            <v>295.78960386740272</v>
          </cell>
          <cell r="I89">
            <v>10.757256930202871</v>
          </cell>
          <cell r="J89">
            <v>0.71990189088895951</v>
          </cell>
          <cell r="K89">
            <v>0.64980952969334194</v>
          </cell>
          <cell r="L89">
            <v>0.71395121369905112</v>
          </cell>
          <cell r="M89">
            <v>0.47746435531114928</v>
          </cell>
          <cell r="N89">
            <v>0.33611212377214733</v>
          </cell>
          <cell r="O89">
            <v>0.18153372809843538</v>
          </cell>
          <cell r="P89">
            <v>0.14297662101299391</v>
          </cell>
        </row>
        <row r="90">
          <cell r="B90" t="str">
            <v>CO2_T</v>
          </cell>
          <cell r="C90" t="str">
            <v>VAR_fout</v>
          </cell>
          <cell r="D90" t="str">
            <v>T_C-ICE-DSL-S4</v>
          </cell>
          <cell r="E90">
            <v>140.6555178280816</v>
          </cell>
          <cell r="F90">
            <v>162.07716469647238</v>
          </cell>
          <cell r="G90">
            <v>159.13778098237964</v>
          </cell>
          <cell r="H90">
            <v>120.90046761024848</v>
          </cell>
          <cell r="I90">
            <v>8.1613318119920795</v>
          </cell>
          <cell r="J90">
            <v>0.55933776610780339</v>
          </cell>
          <cell r="K90">
            <v>0.54306024290520094</v>
          </cell>
          <cell r="L90">
            <v>0.648167536603245</v>
          </cell>
          <cell r="M90">
            <v>0.45719241848505271</v>
          </cell>
          <cell r="N90">
            <v>0.31199030043668691</v>
          </cell>
          <cell r="O90">
            <v>0.15484023351466603</v>
          </cell>
          <cell r="P90">
            <v>0.12489286367970198</v>
          </cell>
        </row>
        <row r="91">
          <cell r="B91" t="str">
            <v>CO2_T</v>
          </cell>
          <cell r="C91" t="str">
            <v>VAR_fout</v>
          </cell>
          <cell r="D91" t="str">
            <v>TFLGV-ICENGAExt</v>
          </cell>
          <cell r="E91">
            <v>5.9902759477849203</v>
          </cell>
          <cell r="F91">
            <v>1.83071489238757</v>
          </cell>
          <cell r="G91">
            <v>3.9274884313744098</v>
          </cell>
          <cell r="H91">
            <v>5.1297487853121904E-4</v>
          </cell>
        </row>
        <row r="92">
          <cell r="B92" t="str">
            <v>CO2_T</v>
          </cell>
          <cell r="C92" t="str">
            <v>VAR_fout</v>
          </cell>
          <cell r="D92" t="str">
            <v>T_B_u-HYBDSL-S1</v>
          </cell>
          <cell r="F92">
            <v>0.78145551480402498</v>
          </cell>
          <cell r="G92">
            <v>0.88216778668803597</v>
          </cell>
          <cell r="H92">
            <v>9.6224414788720791E-2</v>
          </cell>
          <cell r="I92">
            <v>0.2208699682351912</v>
          </cell>
          <cell r="J92">
            <v>0.29951423118095821</v>
          </cell>
          <cell r="K92">
            <v>0.54647238540460918</v>
          </cell>
          <cell r="L92">
            <v>1.1624710690240598</v>
          </cell>
          <cell r="M92">
            <v>1.9403611795201261</v>
          </cell>
          <cell r="N92">
            <v>4.5394523499818344</v>
          </cell>
          <cell r="O92">
            <v>15.173337721032015</v>
          </cell>
          <cell r="P92">
            <v>19.139274625370721</v>
          </cell>
        </row>
        <row r="93">
          <cell r="B93" t="str">
            <v>CO2_T</v>
          </cell>
          <cell r="C93" t="str">
            <v>VAR_fout</v>
          </cell>
          <cell r="D93" t="str">
            <v>T_B_u-HYBDSL-S2</v>
          </cell>
          <cell r="F93">
            <v>9.11243506001016E-2</v>
          </cell>
          <cell r="G93">
            <v>0.1643089866455954</v>
          </cell>
          <cell r="H93">
            <v>0.1580022733623945</v>
          </cell>
          <cell r="I93">
            <v>0.2242019683631685</v>
          </cell>
          <cell r="J93">
            <v>0.27734098327816531</v>
          </cell>
          <cell r="K93">
            <v>0.42405570115852631</v>
          </cell>
          <cell r="L93">
            <v>0.63268941521907918</v>
          </cell>
          <cell r="M93">
            <v>0.88283251104980587</v>
          </cell>
          <cell r="N93">
            <v>1.274024831508255</v>
          </cell>
          <cell r="O93">
            <v>1.6661998958394857</v>
          </cell>
          <cell r="P93">
            <v>2.3064379486043358</v>
          </cell>
        </row>
        <row r="94">
          <cell r="B94" t="str">
            <v>CO2_T</v>
          </cell>
          <cell r="C94" t="str">
            <v>VAR_fout</v>
          </cell>
          <cell r="D94" t="str">
            <v>T_B_u-HYBDSL-S3</v>
          </cell>
          <cell r="F94">
            <v>2.3881527431955298</v>
          </cell>
          <cell r="G94">
            <v>41.756808301773752</v>
          </cell>
          <cell r="H94">
            <v>58.873789297749681</v>
          </cell>
          <cell r="I94">
            <v>62.565168475294101</v>
          </cell>
          <cell r="J94">
            <v>70.552341053369901</v>
          </cell>
          <cell r="K94">
            <v>75.578368962225028</v>
          </cell>
          <cell r="L94">
            <v>80.569213659825607</v>
          </cell>
          <cell r="M94">
            <v>85.288845846635184</v>
          </cell>
          <cell r="N94">
            <v>88.522906762586302</v>
          </cell>
          <cell r="O94">
            <v>75.528114553107301</v>
          </cell>
          <cell r="P94">
            <v>72.932884935395705</v>
          </cell>
        </row>
        <row r="95">
          <cell r="B95" t="str">
            <v>CO2_T</v>
          </cell>
          <cell r="C95" t="str">
            <v>VAR_fout</v>
          </cell>
          <cell r="D95" t="str">
            <v>T_C-HY-GSL-S1</v>
          </cell>
          <cell r="E95">
            <v>3.2908470563288468</v>
          </cell>
          <cell r="F95">
            <v>4.0515633522476371</v>
          </cell>
          <cell r="G95">
            <v>2.9490255655504551</v>
          </cell>
          <cell r="H95">
            <v>2.3576347000251565</v>
          </cell>
          <cell r="I95">
            <v>22.305517498857057</v>
          </cell>
          <cell r="J95">
            <v>38.944698996907732</v>
          </cell>
          <cell r="K95">
            <v>30.266561155977861</v>
          </cell>
          <cell r="L95">
            <v>12.009434832926289</v>
          </cell>
          <cell r="M95">
            <v>2.5623589795357953</v>
          </cell>
          <cell r="N95">
            <v>9.8953621262062743</v>
          </cell>
          <cell r="O95">
            <v>30.874214423508302</v>
          </cell>
          <cell r="P95">
            <v>41.842900920906196</v>
          </cell>
        </row>
        <row r="96">
          <cell r="B96" t="str">
            <v>CO2_T</v>
          </cell>
          <cell r="C96" t="str">
            <v>VAR_fout</v>
          </cell>
          <cell r="D96" t="str">
            <v>T_B_u-HYBDSL-S4</v>
          </cell>
          <cell r="F96">
            <v>1.7185255311147798E-2</v>
          </cell>
          <cell r="G96">
            <v>3.2511445388608395E-2</v>
          </cell>
          <cell r="H96">
            <v>2.910050803794428E-2</v>
          </cell>
          <cell r="I96">
            <v>2.5143513623228669E-2</v>
          </cell>
          <cell r="J96">
            <v>4.0192309153599601E-2</v>
          </cell>
          <cell r="K96">
            <v>3.6249765125949199E-2</v>
          </cell>
          <cell r="L96">
            <v>4.6454873129525398E-2</v>
          </cell>
          <cell r="M96">
            <v>4.9723566514712901E-2</v>
          </cell>
          <cell r="N96">
            <v>4.5247540092844853E-2</v>
          </cell>
          <cell r="O96">
            <v>6.6769446196278004E-2</v>
          </cell>
          <cell r="P96">
            <v>8.5995038179633596E-2</v>
          </cell>
        </row>
        <row r="97">
          <cell r="B97" t="str">
            <v>CO2_T</v>
          </cell>
          <cell r="C97" t="str">
            <v>VAR_fout</v>
          </cell>
          <cell r="D97" t="str">
            <v>TFRLFDSLEXT</v>
          </cell>
          <cell r="E97">
            <v>29.033456795320198</v>
          </cell>
          <cell r="F97">
            <v>0.21808695147187701</v>
          </cell>
          <cell r="G97">
            <v>0.229779187868215</v>
          </cell>
          <cell r="H97">
            <v>0.23929829289548199</v>
          </cell>
          <cell r="I97">
            <v>0.233663488271728</v>
          </cell>
          <cell r="J97">
            <v>0.233535351546313</v>
          </cell>
          <cell r="K97">
            <v>0.234759188602572</v>
          </cell>
          <cell r="L97">
            <v>0.20878925013524299</v>
          </cell>
          <cell r="M97">
            <v>0.138730329158748</v>
          </cell>
          <cell r="N97">
            <v>0.21265456437080801</v>
          </cell>
          <cell r="O97">
            <v>0.21650396931302601</v>
          </cell>
          <cell r="P97">
            <v>0.40977778928292302</v>
          </cell>
        </row>
        <row r="98">
          <cell r="B98" t="str">
            <v>CO2_T</v>
          </cell>
          <cell r="C98" t="str">
            <v>VAR_fout</v>
          </cell>
          <cell r="D98" t="str">
            <v>T_C-HY-GSL-S2</v>
          </cell>
          <cell r="E98">
            <v>10.317786168314349</v>
          </cell>
          <cell r="F98">
            <v>15.376386188837412</v>
          </cell>
          <cell r="G98">
            <v>17.267503542906649</v>
          </cell>
          <cell r="H98">
            <v>13.78588774596707</v>
          </cell>
          <cell r="I98">
            <v>74.871975117946747</v>
          </cell>
          <cell r="J98">
            <v>65.189889746803203</v>
          </cell>
          <cell r="K98">
            <v>46.505266206358421</v>
          </cell>
          <cell r="L98">
            <v>1.2703369048120181</v>
          </cell>
          <cell r="M98">
            <v>0.82214326205885668</v>
          </cell>
          <cell r="N98">
            <v>1.128743265874804</v>
          </cell>
          <cell r="O98">
            <v>1.5070480103260762</v>
          </cell>
          <cell r="P98">
            <v>1.4856008071314539</v>
          </cell>
        </row>
        <row r="99">
          <cell r="B99" t="str">
            <v>CO2_T</v>
          </cell>
          <cell r="C99" t="str">
            <v>VAR_fout</v>
          </cell>
          <cell r="D99" t="str">
            <v>T_C-HY-DSL-S1</v>
          </cell>
          <cell r="E99">
            <v>2.4259757942742799E-3</v>
          </cell>
          <cell r="F99">
            <v>10.735849312680958</v>
          </cell>
          <cell r="G99">
            <v>7.2649466680308459</v>
          </cell>
          <cell r="H99">
            <v>5.9234070457915911</v>
          </cell>
          <cell r="I99">
            <v>55.00877986864235</v>
          </cell>
          <cell r="J99">
            <v>60.497885372482322</v>
          </cell>
          <cell r="K99">
            <v>67.459153851593712</v>
          </cell>
          <cell r="L99">
            <v>28.158256599445281</v>
          </cell>
          <cell r="M99">
            <v>31.997850035192585</v>
          </cell>
          <cell r="N99">
            <v>24.982028221627125</v>
          </cell>
          <cell r="O99">
            <v>0.24839597638652833</v>
          </cell>
          <cell r="P99">
            <v>0.24728204033702589</v>
          </cell>
        </row>
        <row r="100">
          <cell r="B100" t="str">
            <v>CO2_T</v>
          </cell>
          <cell r="C100" t="str">
            <v>VAR_fout</v>
          </cell>
          <cell r="D100" t="str">
            <v>T_C-HY-GSL-S3</v>
          </cell>
          <cell r="E100">
            <v>7.6392803014781681</v>
          </cell>
          <cell r="F100">
            <v>82.770445781101031</v>
          </cell>
          <cell r="G100">
            <v>78.327841364632846</v>
          </cell>
          <cell r="H100">
            <v>62.723457327347163</v>
          </cell>
          <cell r="I100">
            <v>20.089604353188317</v>
          </cell>
          <cell r="J100">
            <v>0.46097899054808239</v>
          </cell>
          <cell r="K100">
            <v>0.507294859669847</v>
          </cell>
          <cell r="L100">
            <v>0.60659724961335304</v>
          </cell>
          <cell r="M100">
            <v>0.56057393646509235</v>
          </cell>
          <cell r="N100">
            <v>0.623395729011747</v>
          </cell>
          <cell r="O100">
            <v>0.61788526506203489</v>
          </cell>
          <cell r="P100">
            <v>0.53616862920471198</v>
          </cell>
        </row>
        <row r="101">
          <cell r="B101" t="str">
            <v>CO2_T</v>
          </cell>
          <cell r="C101" t="str">
            <v>VAR_fout</v>
          </cell>
          <cell r="D101" t="str">
            <v>T_C-HY-DSL-S2</v>
          </cell>
          <cell r="E101">
            <v>0.19300852650347511</v>
          </cell>
          <cell r="F101">
            <v>42.574049241427716</v>
          </cell>
          <cell r="G101">
            <v>58.855284704706136</v>
          </cell>
          <cell r="H101">
            <v>48.851787138198709</v>
          </cell>
          <cell r="I101">
            <v>24.110277882010443</v>
          </cell>
          <cell r="J101">
            <v>3.0763439585253316</v>
          </cell>
          <cell r="K101">
            <v>2.3932833422768089</v>
          </cell>
          <cell r="L101">
            <v>1.723089473707337</v>
          </cell>
          <cell r="M101">
            <v>1.2624869482378491</v>
          </cell>
          <cell r="N101">
            <v>1.658248233585371</v>
          </cell>
          <cell r="O101">
            <v>28.185201804411317</v>
          </cell>
          <cell r="P101">
            <v>32.020495109406021</v>
          </cell>
        </row>
        <row r="102">
          <cell r="B102" t="str">
            <v>CO2_T</v>
          </cell>
          <cell r="C102" t="str">
            <v>VAR_fout</v>
          </cell>
          <cell r="D102" t="str">
            <v>T_C-HY-GSL-S4</v>
          </cell>
          <cell r="E102">
            <v>6.6459804959684146</v>
          </cell>
          <cell r="F102">
            <v>10.117113893805081</v>
          </cell>
          <cell r="G102">
            <v>9.7239409063637456</v>
          </cell>
          <cell r="H102">
            <v>8.1660345296985337</v>
          </cell>
          <cell r="I102">
            <v>1.6783768373270418</v>
          </cell>
          <cell r="J102">
            <v>1.3854707535028581</v>
          </cell>
          <cell r="K102">
            <v>1.8406605995508958</v>
          </cell>
          <cell r="L102">
            <v>83.658917773898011</v>
          </cell>
          <cell r="M102">
            <v>77.794023944828126</v>
          </cell>
          <cell r="N102">
            <v>61.414319593439131</v>
          </cell>
          <cell r="O102">
            <v>20.060733542478022</v>
          </cell>
          <cell r="P102">
            <v>1.093503121257078</v>
          </cell>
        </row>
        <row r="103">
          <cell r="B103" t="str">
            <v>CO2_T</v>
          </cell>
          <cell r="C103" t="str">
            <v>VAR_fout</v>
          </cell>
          <cell r="D103" t="str">
            <v>T_C-HY-DSL-S3</v>
          </cell>
          <cell r="E103">
            <v>2.0536293956144931</v>
          </cell>
          <cell r="F103">
            <v>3.598237534051778</v>
          </cell>
          <cell r="G103">
            <v>3.4955339685023525</v>
          </cell>
          <cell r="H103">
            <v>2.7292282854889067</v>
          </cell>
          <cell r="I103">
            <v>0.78121761571698345</v>
          </cell>
          <cell r="J103">
            <v>0.37267166887026582</v>
          </cell>
          <cell r="K103">
            <v>0.45809947606604895</v>
          </cell>
          <cell r="L103">
            <v>0.58570260443861299</v>
          </cell>
          <cell r="M103">
            <v>0.56596545770281081</v>
          </cell>
          <cell r="N103">
            <v>0.69879878965839493</v>
          </cell>
          <cell r="O103">
            <v>0.82970761958858019</v>
          </cell>
          <cell r="P103">
            <v>1.348288653889083</v>
          </cell>
        </row>
        <row r="104">
          <cell r="B104" t="str">
            <v>CO2_T</v>
          </cell>
          <cell r="C104" t="str">
            <v>VAR_fout</v>
          </cell>
          <cell r="D104" t="str">
            <v>T_C-HY-DSL-S4</v>
          </cell>
          <cell r="E104">
            <v>2.5304042329437886</v>
          </cell>
          <cell r="F104">
            <v>5.4622443029845815</v>
          </cell>
          <cell r="G104">
            <v>5.2308191051794459</v>
          </cell>
          <cell r="H104">
            <v>4.3733254928954572</v>
          </cell>
          <cell r="I104">
            <v>1.3593585395813985</v>
          </cell>
          <cell r="J104">
            <v>0.8021521599206024</v>
          </cell>
          <cell r="K104">
            <v>20.355964148155408</v>
          </cell>
          <cell r="L104">
            <v>91.121730144500589</v>
          </cell>
          <cell r="M104">
            <v>82.500927308270178</v>
          </cell>
          <cell r="N104">
            <v>53.236982910996751</v>
          </cell>
          <cell r="O104">
            <v>11.415285764608898</v>
          </cell>
          <cell r="P104">
            <v>3.6530540503539828</v>
          </cell>
        </row>
        <row r="105">
          <cell r="B105" t="str">
            <v>CO2_T</v>
          </cell>
          <cell r="C105" t="str">
            <v>VAR_fout</v>
          </cell>
          <cell r="D105" t="str">
            <v>TFHGV-HYBDSL</v>
          </cell>
          <cell r="F105">
            <v>225.98953040279599</v>
          </cell>
          <cell r="G105">
            <v>307.51718877181042</v>
          </cell>
          <cell r="H105">
            <v>820.87301137982251</v>
          </cell>
          <cell r="I105">
            <v>1083.1626301537831</v>
          </cell>
          <cell r="J105">
            <v>1127.9514598703081</v>
          </cell>
          <cell r="K105">
            <v>1173.6663256594679</v>
          </cell>
          <cell r="L105">
            <v>1218.632983448249</v>
          </cell>
          <cell r="M105">
            <v>1257.3872671339382</v>
          </cell>
          <cell r="N105">
            <v>1300.899082709185</v>
          </cell>
          <cell r="O105">
            <v>1344.548082126516</v>
          </cell>
          <cell r="P105">
            <v>1387.939177029594</v>
          </cell>
        </row>
        <row r="106">
          <cell r="B106" t="str">
            <v>CO2_T</v>
          </cell>
          <cell r="C106" t="str">
            <v>VAR_fout</v>
          </cell>
          <cell r="D106" t="str">
            <v>TFHGV-ICEDSL</v>
          </cell>
          <cell r="E106">
            <v>382.06124708013385</v>
          </cell>
          <cell r="F106">
            <v>448.17738071014486</v>
          </cell>
          <cell r="G106">
            <v>351.34070233639625</v>
          </cell>
          <cell r="H106">
            <v>33.205350772355281</v>
          </cell>
          <cell r="I106">
            <v>0.84790933782929301</v>
          </cell>
          <cell r="J106">
            <v>1.2070610781792159</v>
          </cell>
          <cell r="K106">
            <v>1.0319678454840679</v>
          </cell>
          <cell r="L106">
            <v>1.235057073838828</v>
          </cell>
          <cell r="M106">
            <v>1.312138816087036</v>
          </cell>
          <cell r="N106">
            <v>1.1686189126999811</v>
          </cell>
          <cell r="O106">
            <v>1.6356477231370912</v>
          </cell>
          <cell r="P106">
            <v>2.1772872822481331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T-Plg-DSL-mix_S1</v>
          </cell>
          <cell r="E107">
            <v>1.3266644982038299E-3</v>
          </cell>
          <cell r="F107">
            <v>0.15345799253884429</v>
          </cell>
          <cell r="G107">
            <v>0.22314524253306461</v>
          </cell>
          <cell r="H107">
            <v>0.26470815463022035</v>
          </cell>
          <cell r="I107">
            <v>0.32772371657053601</v>
          </cell>
          <cell r="J107">
            <v>0.4643339094673003</v>
          </cell>
          <cell r="K107">
            <v>0.45049919283456397</v>
          </cell>
          <cell r="L107">
            <v>0.61644025794587098</v>
          </cell>
          <cell r="M107">
            <v>0.45262967751216132</v>
          </cell>
          <cell r="N107">
            <v>0.17184559565149238</v>
          </cell>
          <cell r="O107">
            <v>7.9586967218194693E-2</v>
          </cell>
          <cell r="P107">
            <v>5.9481006298010702E-2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T-Plg-DSL-mix_S2</v>
          </cell>
          <cell r="E108">
            <v>7.8278233549677596E-4</v>
          </cell>
          <cell r="F108">
            <v>0.18757324640590128</v>
          </cell>
          <cell r="G108">
            <v>0.94408689848738292</v>
          </cell>
          <cell r="H108">
            <v>1.1169220532226261</v>
          </cell>
          <cell r="I108">
            <v>2.413663599097398</v>
          </cell>
          <cell r="J108">
            <v>2.6962577236433614</v>
          </cell>
          <cell r="K108">
            <v>2.2062038993615491</v>
          </cell>
          <cell r="L108">
            <v>1.8234805627573532</v>
          </cell>
          <cell r="M108">
            <v>1.1726732041982721</v>
          </cell>
          <cell r="N108">
            <v>0.66543294782265994</v>
          </cell>
          <cell r="O108">
            <v>0.20056112181557542</v>
          </cell>
          <cell r="P108">
            <v>0.1076001663289395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T-Plg-DSL-mix_S3</v>
          </cell>
          <cell r="E109">
            <v>8.2324740093908198E-3</v>
          </cell>
          <cell r="F109">
            <v>49.227343204118299</v>
          </cell>
          <cell r="G109">
            <v>170.1894350251599</v>
          </cell>
          <cell r="H109">
            <v>530.96577433206426</v>
          </cell>
          <cell r="I109">
            <v>732.45239363756991</v>
          </cell>
          <cell r="J109">
            <v>451.81224627531429</v>
          </cell>
          <cell r="K109">
            <v>230.64417019512877</v>
          </cell>
          <cell r="L109">
            <v>156.15886626163251</v>
          </cell>
          <cell r="M109">
            <v>86.341785620055916</v>
          </cell>
          <cell r="N109">
            <v>41.009456052204541</v>
          </cell>
          <cell r="O109">
            <v>5.8154907099635142</v>
          </cell>
          <cell r="P109">
            <v>0.1220097017149657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T_B_c-ICEDSL-S1</v>
          </cell>
          <cell r="E110">
            <v>8.2671387086391608</v>
          </cell>
          <cell r="F110">
            <v>22.27438367908977</v>
          </cell>
          <cell r="G110">
            <v>26.897930809827127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T-Plg-DSL-mix_S4</v>
          </cell>
          <cell r="E111">
            <v>0.402549067495513</v>
          </cell>
          <cell r="F111">
            <v>2.0685079276779699</v>
          </cell>
          <cell r="G111">
            <v>2.8200349893551819</v>
          </cell>
          <cell r="H111">
            <v>3.387386493081058</v>
          </cell>
          <cell r="I111">
            <v>179.18919740957392</v>
          </cell>
          <cell r="J111">
            <v>315.51778779479673</v>
          </cell>
          <cell r="K111">
            <v>277.63209741896605</v>
          </cell>
          <cell r="L111">
            <v>161.68837436353368</v>
          </cell>
          <cell r="M111">
            <v>157.3214613288624</v>
          </cell>
          <cell r="N111">
            <v>189.8361212590093</v>
          </cell>
          <cell r="O111">
            <v>238.16858828110028</v>
          </cell>
          <cell r="P111">
            <v>232.38974250637281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T_B_c-ICEDSL-S2</v>
          </cell>
          <cell r="E112">
            <v>37.987547575983697</v>
          </cell>
          <cell r="F112">
            <v>28.986128463273118</v>
          </cell>
          <cell r="G112">
            <v>30.941176134162909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T_B_c-ICEDSL-S3</v>
          </cell>
          <cell r="E113">
            <v>11.503681864528978</v>
          </cell>
          <cell r="F113">
            <v>9.1731783719910922</v>
          </cell>
          <cell r="G113">
            <v>10.36426434402946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T_B_c-ICEDSL-S4</v>
          </cell>
          <cell r="E114">
            <v>1.4159923894526161</v>
          </cell>
          <cell r="F114">
            <v>0.1462150685046936</v>
          </cell>
          <cell r="G114">
            <v>0.16341304038266563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T_B_u-ICENGA-S1</v>
          </cell>
          <cell r="F115">
            <v>2.0463846155464399E-2</v>
          </cell>
          <cell r="G115">
            <v>0.18245227885362772</v>
          </cell>
          <cell r="P115">
            <v>5.8259488981571094E-5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T_B_u-ICENGA-S2</v>
          </cell>
          <cell r="F116">
            <v>1.6570649085019901E-2</v>
          </cell>
          <cell r="G116">
            <v>0.57954379443592174</v>
          </cell>
        </row>
        <row r="117">
          <cell r="B117" t="str">
            <v>CO2_T</v>
          </cell>
          <cell r="C117" t="str">
            <v>VAR_fout</v>
          </cell>
          <cell r="D117" t="str">
            <v>T_B_c-ICEDSLEXT</v>
          </cell>
          <cell r="E117">
            <v>0.44171547799393701</v>
          </cell>
          <cell r="F117">
            <v>0.44077152793908903</v>
          </cell>
          <cell r="G117">
            <v>0.43735251909814699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T_B_u-ICENGA-S3</v>
          </cell>
          <cell r="F118">
            <v>1.5696580056827E-2</v>
          </cell>
          <cell r="G118">
            <v>7.3064979170890706E-2</v>
          </cell>
        </row>
        <row r="119">
          <cell r="B119" t="str">
            <v>CO2_T</v>
          </cell>
          <cell r="C119" t="str">
            <v>VAR_fout</v>
          </cell>
          <cell r="D119" t="str">
            <v>T_B_u-ICENGA-S4</v>
          </cell>
          <cell r="F119">
            <v>5.3460712527025897E-3</v>
          </cell>
          <cell r="G119">
            <v>1.8479989362124291E-2</v>
          </cell>
        </row>
        <row r="120">
          <cell r="B120" t="str">
            <v>CO2_T</v>
          </cell>
          <cell r="C120" t="str">
            <v>VAR_comnet</v>
          </cell>
          <cell r="D120" t="str">
            <v>-</v>
          </cell>
          <cell r="E120">
            <v>15009.5709936358</v>
          </cell>
          <cell r="F120">
            <v>14257.1128659479</v>
          </cell>
          <cell r="G120">
            <v>13610.903649350599</v>
          </cell>
          <cell r="H120">
            <v>10021.913988111401</v>
          </cell>
          <cell r="I120">
            <v>7279.9584482422397</v>
          </cell>
          <cell r="J120">
            <v>6475.6377931960997</v>
          </cell>
          <cell r="K120">
            <v>5800.6209948365104</v>
          </cell>
          <cell r="L120">
            <v>5326.2112821604096</v>
          </cell>
          <cell r="M120">
            <v>5081.1555784331204</v>
          </cell>
          <cell r="N120">
            <v>4477.0190889180303</v>
          </cell>
          <cell r="O120">
            <v>4005.9138623461099</v>
          </cell>
          <cell r="P120">
            <v>3955.2243159261702</v>
          </cell>
        </row>
        <row r="121">
          <cell r="B121" t="str">
            <v>CO2</v>
          </cell>
          <cell r="C121" t="str">
            <v>VAR_fout</v>
          </cell>
          <cell r="D121" t="str">
            <v>D-ICOA</v>
          </cell>
          <cell r="E121">
            <v>330.012408669396</v>
          </cell>
          <cell r="F121">
            <v>321.17926014194001</v>
          </cell>
          <cell r="G121">
            <v>268.12352945383401</v>
          </cell>
          <cell r="H121">
            <v>0.42542739444820599</v>
          </cell>
          <cell r="I121">
            <v>0.479119426483467</v>
          </cell>
          <cell r="J121">
            <v>0.449892628196496</v>
          </cell>
          <cell r="K121">
            <v>0.57774294797100101</v>
          </cell>
          <cell r="L121">
            <v>1.2838450676947599</v>
          </cell>
          <cell r="M121">
            <v>0.72678470946610496</v>
          </cell>
          <cell r="N121">
            <v>1.1658081369007101</v>
          </cell>
          <cell r="O121">
            <v>0.68312251033542404</v>
          </cell>
          <cell r="P121">
            <v>1.2739732723489701</v>
          </cell>
        </row>
        <row r="122">
          <cell r="B122" t="str">
            <v>CO2</v>
          </cell>
          <cell r="C122" t="str">
            <v>VAR_fout</v>
          </cell>
          <cell r="D122" t="str">
            <v>D-ENGA</v>
          </cell>
          <cell r="E122">
            <v>312.90840170759702</v>
          </cell>
          <cell r="F122">
            <v>134.73353991745199</v>
          </cell>
          <cell r="G122">
            <v>115.431928542194</v>
          </cell>
          <cell r="H122">
            <v>161.195800989888</v>
          </cell>
          <cell r="I122">
            <v>130.26348579653299</v>
          </cell>
          <cell r="J122">
            <v>336.195068650358</v>
          </cell>
          <cell r="K122">
            <v>816.12236803384098</v>
          </cell>
          <cell r="L122">
            <v>960.00744403638998</v>
          </cell>
          <cell r="M122">
            <v>1047.34546799288</v>
          </cell>
          <cell r="N122">
            <v>1140.0726038627099</v>
          </cell>
          <cell r="O122">
            <v>1093.1939048879501</v>
          </cell>
          <cell r="P122">
            <v>1001.99089829282</v>
          </cell>
        </row>
        <row r="123">
          <cell r="B123" t="str">
            <v>CO2</v>
          </cell>
          <cell r="C123" t="str">
            <v>VAR_fout</v>
          </cell>
          <cell r="D123" t="str">
            <v>D-ILFO</v>
          </cell>
          <cell r="E123">
            <v>690.95623006972301</v>
          </cell>
          <cell r="F123">
            <v>659.574846512421</v>
          </cell>
          <cell r="G123">
            <v>600.90464852462196</v>
          </cell>
          <cell r="H123">
            <v>534.03407003206803</v>
          </cell>
          <cell r="I123">
            <v>417.20340162197499</v>
          </cell>
          <cell r="J123">
            <v>259.12241545512302</v>
          </cell>
          <cell r="K123">
            <v>142.23472526917399</v>
          </cell>
          <cell r="L123">
            <v>26.343632641483801</v>
          </cell>
          <cell r="M123">
            <v>25.625579805138599</v>
          </cell>
          <cell r="N123">
            <v>26.336013631960899</v>
          </cell>
          <cell r="O123">
            <v>25.128783132412298</v>
          </cell>
          <cell r="P123">
            <v>25.857563542057701</v>
          </cell>
        </row>
        <row r="124">
          <cell r="B124" t="str">
            <v>CO2</v>
          </cell>
          <cell r="C124" t="str">
            <v>VAR_fout</v>
          </cell>
          <cell r="D124" t="str">
            <v>D-TDSL</v>
          </cell>
          <cell r="E124">
            <v>8677.2567950995508</v>
          </cell>
          <cell r="F124">
            <v>8207.5000111735899</v>
          </cell>
          <cell r="G124">
            <v>7090.5351573463004</v>
          </cell>
          <cell r="H124">
            <v>5213.3685717730395</v>
          </cell>
          <cell r="I124">
            <v>3623.9532435281899</v>
          </cell>
          <cell r="J124">
            <v>3302.0314412743201</v>
          </cell>
          <cell r="K124">
            <v>3057.9077687539202</v>
          </cell>
          <cell r="L124">
            <v>2945.4587772425598</v>
          </cell>
          <cell r="M124">
            <v>2903.9915394995501</v>
          </cell>
          <cell r="N124">
            <v>2486.99264846494</v>
          </cell>
          <cell r="O124">
            <v>2144.2717158556502</v>
          </cell>
          <cell r="P124">
            <v>2165.05655121581</v>
          </cell>
        </row>
        <row r="125">
          <cell r="B125" t="str">
            <v>CO2</v>
          </cell>
          <cell r="C125" t="str">
            <v>VAR_fout</v>
          </cell>
          <cell r="D125" t="str">
            <v>ITOT-PROCESSCO2</v>
          </cell>
          <cell r="E125">
            <v>2089.34680048464</v>
          </cell>
          <cell r="F125">
            <v>2111.0131698740802</v>
          </cell>
          <cell r="G125">
            <v>2102.26947106126</v>
          </cell>
          <cell r="H125">
            <v>2093.6570624126398</v>
          </cell>
          <cell r="I125">
            <v>2085.53495476948</v>
          </cell>
          <cell r="J125">
            <v>2077.4128471263102</v>
          </cell>
          <cell r="K125">
            <v>2070.5807016906501</v>
          </cell>
          <cell r="L125">
            <v>2063.74855625499</v>
          </cell>
          <cell r="M125">
            <v>2063.74855625499</v>
          </cell>
          <cell r="N125">
            <v>2063.74855625499</v>
          </cell>
          <cell r="O125">
            <v>2063.74855625499</v>
          </cell>
          <cell r="P125">
            <v>2063.74855625499</v>
          </cell>
        </row>
        <row r="126">
          <cell r="B126" t="str">
            <v>CO2</v>
          </cell>
          <cell r="C126" t="str">
            <v>VAR_fout</v>
          </cell>
          <cell r="D126" t="str">
            <v>D-ELFO</v>
          </cell>
          <cell r="E126">
            <v>29.217010190348699</v>
          </cell>
          <cell r="F126">
            <v>16.477535640266499</v>
          </cell>
          <cell r="G126">
            <v>6.4835443293740003</v>
          </cell>
          <cell r="H126">
            <v>3.62961220013751</v>
          </cell>
          <cell r="I126">
            <v>4.6446851727121103</v>
          </cell>
          <cell r="J126">
            <v>5.2601201195392804</v>
          </cell>
          <cell r="K126">
            <v>7.5861057738545004</v>
          </cell>
          <cell r="L126">
            <v>16.429738855512401</v>
          </cell>
          <cell r="M126">
            <v>8.7530331671551806</v>
          </cell>
          <cell r="N126">
            <v>16.607318177746901</v>
          </cell>
          <cell r="O126">
            <v>12.4595004464118</v>
          </cell>
          <cell r="P126">
            <v>22.185383896288499</v>
          </cell>
        </row>
        <row r="127">
          <cell r="B127" t="str">
            <v>CO2</v>
          </cell>
          <cell r="C127" t="str">
            <v>VAR_fout</v>
          </cell>
          <cell r="D127" t="str">
            <v>D-TNGA</v>
          </cell>
          <cell r="E127">
            <v>14.9677453794869</v>
          </cell>
          <cell r="F127">
            <v>7.4838920129611299</v>
          </cell>
          <cell r="G127">
            <v>12.200178236040299</v>
          </cell>
          <cell r="H127">
            <v>0.43828744785028201</v>
          </cell>
          <cell r="I127">
            <v>0.38934902194038501</v>
          </cell>
          <cell r="J127">
            <v>0.55293001673296505</v>
          </cell>
          <cell r="K127">
            <v>0.524565323657602</v>
          </cell>
          <cell r="L127">
            <v>0.458576731641404</v>
          </cell>
          <cell r="M127">
            <v>0.471952008522394</v>
          </cell>
          <cell r="N127">
            <v>0.45116232235871101</v>
          </cell>
          <cell r="O127">
            <v>0.46126375118073498</v>
          </cell>
          <cell r="P127">
            <v>0.42696567948759601</v>
          </cell>
        </row>
        <row r="128">
          <cell r="B128" t="str">
            <v>CO2</v>
          </cell>
          <cell r="C128" t="str">
            <v>VAR_fout</v>
          </cell>
          <cell r="D128" t="str">
            <v>D-SNGA</v>
          </cell>
          <cell r="E128">
            <v>1524.9225787518501</v>
          </cell>
          <cell r="F128">
            <v>1427.0760928039499</v>
          </cell>
          <cell r="G128">
            <v>1525.41193454842</v>
          </cell>
          <cell r="H128">
            <v>1828.4816534680799</v>
          </cell>
          <cell r="I128">
            <v>2171.88252894985</v>
          </cell>
          <cell r="J128">
            <v>2159.1169787265098</v>
          </cell>
          <cell r="K128">
            <v>2047.18623037614</v>
          </cell>
          <cell r="L128">
            <v>1807.85704087411</v>
          </cell>
          <cell r="M128">
            <v>1771.7947927739599</v>
          </cell>
          <cell r="N128">
            <v>1742.28945826986</v>
          </cell>
          <cell r="O128">
            <v>1749.51884837544</v>
          </cell>
          <cell r="P128">
            <v>1731.7757293745899</v>
          </cell>
        </row>
        <row r="129">
          <cell r="B129" t="str">
            <v>CO2</v>
          </cell>
          <cell r="C129" t="str">
            <v>VAR_fout</v>
          </cell>
          <cell r="D129" t="str">
            <v>D-RNGA</v>
          </cell>
          <cell r="E129">
            <v>2656.72071707654</v>
          </cell>
          <cell r="F129">
            <v>2731.6255696336102</v>
          </cell>
          <cell r="G129">
            <v>2931.23816239488</v>
          </cell>
          <cell r="H129">
            <v>3108.01984907514</v>
          </cell>
          <cell r="I129">
            <v>3246.74334618577</v>
          </cell>
          <cell r="J129">
            <v>3208.41658514644</v>
          </cell>
          <cell r="K129">
            <v>3144.48964163963</v>
          </cell>
          <cell r="L129">
            <v>3169.8982980646401</v>
          </cell>
          <cell r="M129">
            <v>3028.3771655318101</v>
          </cell>
          <cell r="N129">
            <v>2873.4272020414501</v>
          </cell>
          <cell r="O129">
            <v>2937.7926270512799</v>
          </cell>
          <cell r="P129">
            <v>2505.8807168098001</v>
          </cell>
        </row>
        <row r="130">
          <cell r="B130" t="str">
            <v>CO2</v>
          </cell>
          <cell r="C130" t="str">
            <v>VAR_fout</v>
          </cell>
          <cell r="D130" t="str">
            <v>D-IHFO</v>
          </cell>
          <cell r="E130">
            <v>213.78068851528101</v>
          </cell>
          <cell r="F130">
            <v>174.23592708552999</v>
          </cell>
          <cell r="G130">
            <v>0.87314131838811904</v>
          </cell>
          <cell r="H130">
            <v>0.25440601052749801</v>
          </cell>
          <cell r="I130">
            <v>0.38857346774240398</v>
          </cell>
          <cell r="J130">
            <v>0.36047429771895501</v>
          </cell>
          <cell r="K130">
            <v>0.41053189090746001</v>
          </cell>
        </row>
        <row r="131">
          <cell r="B131" t="str">
            <v>CO2</v>
          </cell>
          <cell r="C131" t="str">
            <v>VAR_fout</v>
          </cell>
          <cell r="D131" t="str">
            <v>D-SLFO</v>
          </cell>
          <cell r="E131">
            <v>2267.7887447018602</v>
          </cell>
          <cell r="F131">
            <v>2015.68802997946</v>
          </cell>
          <cell r="G131">
            <v>1900.38432317447</v>
          </cell>
          <cell r="H131">
            <v>1611.2743990147001</v>
          </cell>
          <cell r="I131">
            <v>1255.5215366765899</v>
          </cell>
          <cell r="J131">
            <v>1053.45679573852</v>
          </cell>
          <cell r="K131">
            <v>981.03797206494698</v>
          </cell>
          <cell r="L131">
            <v>968.24268563492296</v>
          </cell>
          <cell r="M131">
            <v>857.14287387278603</v>
          </cell>
          <cell r="N131">
            <v>759.41334950932901</v>
          </cell>
          <cell r="O131">
            <v>499.03196986372501</v>
          </cell>
          <cell r="P131">
            <v>254.57889606016801</v>
          </cell>
        </row>
        <row r="132">
          <cell r="B132" t="str">
            <v>CO2</v>
          </cell>
          <cell r="C132" t="str">
            <v>VAR_fout</v>
          </cell>
          <cell r="D132" t="str">
            <v>D-RCOA</v>
          </cell>
          <cell r="E132">
            <v>9.2700897737468608</v>
          </cell>
          <cell r="F132">
            <v>9.2700470699906408</v>
          </cell>
          <cell r="G132">
            <v>0.70391005859843203</v>
          </cell>
          <cell r="H132">
            <v>0.59149562010852397</v>
          </cell>
          <cell r="I132">
            <v>0.242126142197129</v>
          </cell>
        </row>
        <row r="133">
          <cell r="B133" t="str">
            <v>CO2</v>
          </cell>
          <cell r="C133" t="str">
            <v>VAR_fout</v>
          </cell>
          <cell r="D133" t="str">
            <v>D-RLFO</v>
          </cell>
          <cell r="E133">
            <v>4514.4839807724502</v>
          </cell>
          <cell r="F133">
            <v>3846.5241944358199</v>
          </cell>
          <cell r="G133">
            <v>3347.1519101341601</v>
          </cell>
          <cell r="H133">
            <v>3442.6184654854301</v>
          </cell>
          <cell r="I133">
            <v>2758.2085805216998</v>
          </cell>
          <cell r="J133">
            <v>2517.5399781809601</v>
          </cell>
          <cell r="K133">
            <v>2431.0003855137302</v>
          </cell>
          <cell r="L133">
            <v>2070.1129810320399</v>
          </cell>
          <cell r="M133">
            <v>1934.9067414151</v>
          </cell>
          <cell r="N133">
            <v>1663.8396835016099</v>
          </cell>
          <cell r="O133">
            <v>1265.0316352848199</v>
          </cell>
          <cell r="P133">
            <v>507.97137497270597</v>
          </cell>
        </row>
        <row r="134">
          <cell r="B134" t="str">
            <v>CO2</v>
          </cell>
          <cell r="C134" t="str">
            <v>VAR_fout</v>
          </cell>
          <cell r="D134" t="str">
            <v>D-TGSL</v>
          </cell>
          <cell r="E134">
            <v>5896.1166222294896</v>
          </cell>
          <cell r="F134">
            <v>5605.5522975820004</v>
          </cell>
          <cell r="G134">
            <v>5901.3317699198597</v>
          </cell>
          <cell r="H134">
            <v>4284.3655468694096</v>
          </cell>
          <cell r="I134">
            <v>3245.1910869000799</v>
          </cell>
          <cell r="J134">
            <v>2815.6057977380001</v>
          </cell>
          <cell r="K134">
            <v>2421.74664993737</v>
          </cell>
          <cell r="L134">
            <v>2090.35219619793</v>
          </cell>
          <cell r="M134">
            <v>1907.6171391329101</v>
          </cell>
          <cell r="N134">
            <v>1734.85500273353</v>
          </cell>
          <cell r="O134">
            <v>1606.9455451608301</v>
          </cell>
          <cell r="P134">
            <v>1538.0595604917701</v>
          </cell>
        </row>
        <row r="135">
          <cell r="B135" t="str">
            <v>CO2</v>
          </cell>
          <cell r="C135" t="str">
            <v>VAR_fout</v>
          </cell>
          <cell r="D135" t="str">
            <v>D-IWST</v>
          </cell>
          <cell r="E135">
            <v>1068.1289833562</v>
          </cell>
          <cell r="F135">
            <v>1094.4818051470299</v>
          </cell>
          <cell r="G135">
            <v>1024.64177824171</v>
          </cell>
          <cell r="H135">
            <v>1013.19817601642</v>
          </cell>
          <cell r="I135">
            <v>1001.7551409842901</v>
          </cell>
          <cell r="J135">
            <v>996.69855278771604</v>
          </cell>
          <cell r="K135">
            <v>991.64206423206497</v>
          </cell>
          <cell r="L135">
            <v>986.58604747649099</v>
          </cell>
          <cell r="M135">
            <v>986.58557159042402</v>
          </cell>
          <cell r="N135">
            <v>986.58601065617302</v>
          </cell>
          <cell r="O135">
            <v>986.58569102443096</v>
          </cell>
          <cell r="P135">
            <v>986.586411214853</v>
          </cell>
        </row>
        <row r="136">
          <cell r="B136" t="str">
            <v>CO2</v>
          </cell>
          <cell r="C136" t="str">
            <v>VAR_fout</v>
          </cell>
          <cell r="D136" t="str">
            <v>D-TKER</v>
          </cell>
          <cell r="E136">
            <v>80.450095398000897</v>
          </cell>
          <cell r="F136">
            <v>102.29505018055799</v>
          </cell>
          <cell r="G136">
            <v>134.06493054221301</v>
          </cell>
          <cell r="H136">
            <v>123.057727064421</v>
          </cell>
          <cell r="I136">
            <v>84.412816511423998</v>
          </cell>
          <cell r="J136">
            <v>70.200974313643201</v>
          </cell>
          <cell r="K136">
            <v>46.022151771637603</v>
          </cell>
          <cell r="L136">
            <v>27.292677557425399</v>
          </cell>
          <cell r="M136">
            <v>13.7117704346508</v>
          </cell>
          <cell r="N136">
            <v>3.9547237376898102E-2</v>
          </cell>
          <cell r="O136">
            <v>2.5719620091994699E-2</v>
          </cell>
          <cell r="P136">
            <v>5.1098087434837097E-2</v>
          </cell>
        </row>
        <row r="137">
          <cell r="B137" t="str">
            <v>CO2</v>
          </cell>
          <cell r="C137" t="str">
            <v>VAR_fout</v>
          </cell>
          <cell r="D137" t="str">
            <v>D-INGA</v>
          </cell>
          <cell r="E137">
            <v>2103.1392372238902</v>
          </cell>
          <cell r="F137">
            <v>1718.0747405192701</v>
          </cell>
          <cell r="G137">
            <v>1766.1407920266199</v>
          </cell>
          <cell r="H137">
            <v>1614.7874264821901</v>
          </cell>
          <cell r="I137">
            <v>1432.91025976386</v>
          </cell>
          <cell r="J137">
            <v>1251.67108871197</v>
          </cell>
          <cell r="K137">
            <v>965.53235371907101</v>
          </cell>
          <cell r="L137">
            <v>961.705320434697</v>
          </cell>
          <cell r="M137">
            <v>883.31942593727297</v>
          </cell>
          <cell r="N137">
            <v>726.75011885390199</v>
          </cell>
          <cell r="O137">
            <v>670.94062789317297</v>
          </cell>
          <cell r="P137">
            <v>591.21724115225402</v>
          </cell>
        </row>
        <row r="138">
          <cell r="B138" t="str">
            <v>CO2</v>
          </cell>
          <cell r="C138" t="str">
            <v>VAR_fout</v>
          </cell>
          <cell r="D138" t="str">
            <v>D-EWST</v>
          </cell>
          <cell r="E138">
            <v>2266.23001115952</v>
          </cell>
          <cell r="F138">
            <v>2235.4033053918301</v>
          </cell>
          <cell r="G138">
            <v>2268.7762607217901</v>
          </cell>
          <cell r="H138">
            <v>2238.5119691259301</v>
          </cell>
          <cell r="I138">
            <v>2240.45341670373</v>
          </cell>
          <cell r="J138">
            <v>2266.0989673240701</v>
          </cell>
          <cell r="K138">
            <v>2291.74475241145</v>
          </cell>
          <cell r="L138">
            <v>2317.3911763820902</v>
          </cell>
          <cell r="M138">
            <v>2317.3904803068099</v>
          </cell>
          <cell r="N138">
            <v>2317.3917009072802</v>
          </cell>
          <cell r="O138">
            <v>2317.3906664115998</v>
          </cell>
          <cell r="P138">
            <v>2317.3919012275401</v>
          </cell>
        </row>
        <row r="139">
          <cell r="B139" t="str">
            <v>CO2_SECTOR</v>
          </cell>
          <cell r="C139" t="str">
            <v>VAR_fout</v>
          </cell>
          <cell r="D139" t="str">
            <v>CO2_IND</v>
          </cell>
          <cell r="E139">
            <v>6495.3643483191199</v>
          </cell>
          <cell r="F139">
            <v>6078.5597492802726</v>
          </cell>
          <cell r="G139">
            <v>5762.9533606264376</v>
          </cell>
          <cell r="H139">
            <v>5256.3565683482993</v>
          </cell>
          <cell r="I139">
            <v>4938.2714500338325</v>
          </cell>
          <cell r="J139">
            <v>4585.7152710070413</v>
          </cell>
          <cell r="K139">
            <v>4170.9781197498414</v>
          </cell>
          <cell r="L139">
            <v>4039.667401875357</v>
          </cell>
          <cell r="M139">
            <v>3960.0059182972973</v>
          </cell>
          <cell r="N139">
            <v>3804.5865075339202</v>
          </cell>
          <cell r="O139">
            <v>3747.0867808153453</v>
          </cell>
          <cell r="P139">
            <v>3668.6837454365063</v>
          </cell>
        </row>
        <row r="140">
          <cell r="B140" t="str">
            <v>CO2_SECTOR</v>
          </cell>
          <cell r="C140" t="str">
            <v>VAR_fout</v>
          </cell>
          <cell r="D140" t="str">
            <v>CO2_RES</v>
          </cell>
          <cell r="E140">
            <v>7180.4747876227348</v>
          </cell>
          <cell r="F140">
            <v>6587.4198111394317</v>
          </cell>
          <cell r="G140">
            <v>6279.0939825876376</v>
          </cell>
          <cell r="H140">
            <v>6551.2298101806782</v>
          </cell>
          <cell r="I140">
            <v>6005.1940528496652</v>
          </cell>
          <cell r="J140">
            <v>5725.9565633274087</v>
          </cell>
          <cell r="K140">
            <v>5575.4900271533543</v>
          </cell>
          <cell r="L140">
            <v>5240.0112790966868</v>
          </cell>
          <cell r="M140">
            <v>4963.2839069469073</v>
          </cell>
          <cell r="N140">
            <v>4537.2668855430593</v>
          </cell>
          <cell r="O140">
            <v>4202.8242623360948</v>
          </cell>
          <cell r="P140">
            <v>3013.8520917824994</v>
          </cell>
        </row>
        <row r="141">
          <cell r="B141" t="str">
            <v>CO2_SECTOR</v>
          </cell>
          <cell r="C141" t="str">
            <v>VAR_fout</v>
          </cell>
          <cell r="D141" t="str">
            <v>CO2_TRA</v>
          </cell>
          <cell r="E141">
            <v>14667.608955079033</v>
          </cell>
          <cell r="F141">
            <v>13921.327912178305</v>
          </cell>
          <cell r="G141">
            <v>13136.161803784578</v>
          </cell>
          <cell r="H141">
            <v>9619.4216639099759</v>
          </cell>
          <cell r="I141">
            <v>6952.705956369643</v>
          </cell>
          <cell r="J141">
            <v>6187.3594681949044</v>
          </cell>
          <cell r="K141">
            <v>5525.5247894242502</v>
          </cell>
          <cell r="L141">
            <v>5063.1611316818253</v>
          </cell>
          <cell r="M141">
            <v>4825.5908958939381</v>
          </cell>
          <cell r="N141">
            <v>4222.337779567868</v>
          </cell>
          <cell r="O141">
            <v>3751.703870782861</v>
          </cell>
          <cell r="P141">
            <v>3703.593424531653</v>
          </cell>
        </row>
        <row r="142">
          <cell r="B142" t="str">
            <v>CO2_SECTOR</v>
          </cell>
          <cell r="C142" t="str">
            <v>VAR_fout</v>
          </cell>
          <cell r="D142" t="str">
            <v>CO2_ELC</v>
          </cell>
          <cell r="E142">
            <v>2608.3554230574628</v>
          </cell>
          <cell r="F142">
            <v>2386.6143809495443</v>
          </cell>
          <cell r="G142">
            <v>2390.6917335933576</v>
          </cell>
          <cell r="H142">
            <v>2403.3373823159532</v>
          </cell>
          <cell r="I142">
            <v>2375.3615876729755</v>
          </cell>
          <cell r="J142">
            <v>2607.5541560939687</v>
          </cell>
          <cell r="K142">
            <v>3115.4532262191465</v>
          </cell>
          <cell r="L142">
            <v>3293.8283592739981</v>
          </cell>
          <cell r="M142">
            <v>3373.4889814668486</v>
          </cell>
          <cell r="N142">
            <v>3474.0716229477412</v>
          </cell>
          <cell r="O142">
            <v>3423.0440717459674</v>
          </cell>
          <cell r="P142">
            <v>3341.5681834166421</v>
          </cell>
        </row>
        <row r="143">
          <cell r="B143" t="str">
            <v>CO2_SECTOR</v>
          </cell>
          <cell r="C143" t="str">
            <v>VAR_fout</v>
          </cell>
          <cell r="D143" t="str">
            <v>CO2_SER</v>
          </cell>
          <cell r="E143">
            <v>3792.7113234537069</v>
          </cell>
          <cell r="F143">
            <v>3442.7641227834119</v>
          </cell>
          <cell r="G143">
            <v>3425.7962577228955</v>
          </cell>
          <cell r="H143">
            <v>3439.75605248278</v>
          </cell>
          <cell r="I143">
            <v>3427.4040656264465</v>
          </cell>
          <cell r="J143">
            <v>3212.5737744650337</v>
          </cell>
          <cell r="K143">
            <v>3028.2242024410889</v>
          </cell>
          <cell r="L143">
            <v>2776.0997265090377</v>
          </cell>
          <cell r="M143">
            <v>2628.9376666467483</v>
          </cell>
          <cell r="N143">
            <v>2501.702807779187</v>
          </cell>
          <cell r="O143">
            <v>2248.55081823917</v>
          </cell>
          <cell r="P143">
            <v>1986.3546254347543</v>
          </cell>
        </row>
        <row r="144">
          <cell r="B144" t="str">
            <v>CO2_SECTOR</v>
          </cell>
          <cell r="C144" t="str">
            <v>VAR_fout</v>
          </cell>
          <cell r="D144" t="str">
            <v>CO2_ELCCCS</v>
          </cell>
          <cell r="E144">
            <v>2608.3554230574628</v>
          </cell>
          <cell r="F144">
            <v>2386.6143809495443</v>
          </cell>
          <cell r="G144">
            <v>2390.6917335933576</v>
          </cell>
          <cell r="H144">
            <v>2403.3373823159532</v>
          </cell>
          <cell r="I144">
            <v>2375.3615876729755</v>
          </cell>
          <cell r="J144">
            <v>2607.5541560939687</v>
          </cell>
          <cell r="K144">
            <v>3115.4532262191465</v>
          </cell>
          <cell r="L144">
            <v>3293.8283592739981</v>
          </cell>
          <cell r="M144">
            <v>3373.4889814668486</v>
          </cell>
          <cell r="N144">
            <v>3474.0716229477412</v>
          </cell>
          <cell r="O144">
            <v>3423.0440717459674</v>
          </cell>
          <cell r="P144">
            <v>3341.5681834166421</v>
          </cell>
        </row>
        <row r="145">
          <cell r="B145" t="str">
            <v>CO2_SECTOR</v>
          </cell>
          <cell r="C145" t="str">
            <v>VAR_fout</v>
          </cell>
          <cell r="D145" t="str">
            <v>CO2_INDCCS</v>
          </cell>
          <cell r="E145">
            <v>6495.3643483191199</v>
          </cell>
          <cell r="F145">
            <v>6078.5597492802726</v>
          </cell>
          <cell r="G145">
            <v>5762.9533606264376</v>
          </cell>
          <cell r="H145">
            <v>5256.3565683482993</v>
          </cell>
          <cell r="I145">
            <v>4938.2714500338334</v>
          </cell>
          <cell r="J145">
            <v>4585.7152710070413</v>
          </cell>
          <cell r="K145">
            <v>4170.9781197498414</v>
          </cell>
          <cell r="L145">
            <v>4039.667401875357</v>
          </cell>
          <cell r="M145">
            <v>3960.0059182972973</v>
          </cell>
          <cell r="N145">
            <v>3804.5865075339202</v>
          </cell>
          <cell r="O145">
            <v>3747.0867808153453</v>
          </cell>
          <cell r="P145">
            <v>3668.6837454365063</v>
          </cell>
        </row>
        <row r="146">
          <cell r="B146" t="str">
            <v>CO2_SECTOR</v>
          </cell>
          <cell r="C146" t="str">
            <v>VAR_comnet</v>
          </cell>
          <cell r="D146" t="str">
            <v>-</v>
          </cell>
          <cell r="E146">
            <v>43848.234608908671</v>
          </cell>
          <cell r="F146">
            <v>40881.860106560795</v>
          </cell>
          <cell r="G146">
            <v>39148.342232534706</v>
          </cell>
          <cell r="H146">
            <v>34929.795427901954</v>
          </cell>
          <cell r="I146">
            <v>31012.570150259377</v>
          </cell>
          <cell r="J146">
            <v>29512.428660189376</v>
          </cell>
          <cell r="K146">
            <v>28702.1017109567</v>
          </cell>
          <cell r="L146">
            <v>27746.26365958626</v>
          </cell>
          <cell r="M146">
            <v>27084.802269015883</v>
          </cell>
          <cell r="N146">
            <v>25818.623733853459</v>
          </cell>
          <cell r="O146">
            <v>24543.340656480726</v>
          </cell>
          <cell r="P146">
            <v>22724.303999455198</v>
          </cell>
        </row>
        <row r="147">
          <cell r="B147" t="str">
            <v>CO2SC</v>
          </cell>
          <cell r="C147" t="str">
            <v>VAR_fout</v>
          </cell>
          <cell r="D147" t="str">
            <v>CO2S1</v>
          </cell>
          <cell r="E147">
            <v>6307.1990227535098</v>
          </cell>
          <cell r="F147">
            <v>6307.1990227535098</v>
          </cell>
          <cell r="G147">
            <v>6307.1990227535098</v>
          </cell>
          <cell r="H147">
            <v>6307.1990227535098</v>
          </cell>
          <cell r="I147">
            <v>6307.1990227535098</v>
          </cell>
          <cell r="J147">
            <v>6307.1990227535098</v>
          </cell>
          <cell r="K147">
            <v>6307.1990227535098</v>
          </cell>
          <cell r="L147">
            <v>6307.1990227535098</v>
          </cell>
          <cell r="M147">
            <v>6307.1990227535098</v>
          </cell>
          <cell r="N147">
            <v>6307.1990227535098</v>
          </cell>
          <cell r="O147">
            <v>6307.1990227535098</v>
          </cell>
          <cell r="P147">
            <v>6307.1990227535098</v>
          </cell>
        </row>
        <row r="148">
          <cell r="B148" t="str">
            <v>CO2P</v>
          </cell>
          <cell r="C148" t="str">
            <v>VAR_fout</v>
          </cell>
          <cell r="D148" t="str">
            <v>ITOT-PROCESSCO2</v>
          </cell>
          <cell r="E148">
            <v>2089.34680048464</v>
          </cell>
          <cell r="F148">
            <v>2111.0131698740802</v>
          </cell>
          <cell r="G148">
            <v>2102.26947106126</v>
          </cell>
          <cell r="H148">
            <v>2093.6570624126398</v>
          </cell>
          <cell r="I148">
            <v>2085.53495476948</v>
          </cell>
          <cell r="J148">
            <v>2077.4128471263102</v>
          </cell>
          <cell r="K148">
            <v>2070.5807016906501</v>
          </cell>
          <cell r="L148">
            <v>2063.74855625499</v>
          </cell>
          <cell r="M148">
            <v>2063.74855625499</v>
          </cell>
          <cell r="N148">
            <v>2063.74855625499</v>
          </cell>
          <cell r="O148">
            <v>2063.74855625499</v>
          </cell>
          <cell r="P148">
            <v>2063.74855625499</v>
          </cell>
        </row>
        <row r="149">
          <cell r="B149" t="str">
            <v>CO2P</v>
          </cell>
          <cell r="C149" t="str">
            <v>VAR_comnet</v>
          </cell>
          <cell r="D149" t="str">
            <v>-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  <cell r="I149">
            <v>2085.53495476948</v>
          </cell>
          <cell r="J149">
            <v>2077.4128471263102</v>
          </cell>
          <cell r="K149">
            <v>2070.5807016906501</v>
          </cell>
          <cell r="L149">
            <v>2063.74855625499</v>
          </cell>
          <cell r="M149">
            <v>2063.74855625499</v>
          </cell>
          <cell r="N149">
            <v>2063.74855625499</v>
          </cell>
          <cell r="O149">
            <v>2063.74855625499</v>
          </cell>
          <cell r="P149">
            <v>2063.74855625499</v>
          </cell>
        </row>
        <row r="150">
          <cell r="B150" t="str">
            <v>CO2_E</v>
          </cell>
          <cell r="C150" t="str">
            <v>VAR_fout</v>
          </cell>
          <cell r="D150" t="str">
            <v>ENGA-CCS</v>
          </cell>
          <cell r="J150">
            <v>6.6460282766579101E-2</v>
          </cell>
          <cell r="K150">
            <v>8.7464457999931702E-2</v>
          </cell>
          <cell r="L150">
            <v>0.205486177372045</v>
          </cell>
          <cell r="M150">
            <v>0.103221218622929</v>
          </cell>
          <cell r="N150">
            <v>0.18624462152656099</v>
          </cell>
          <cell r="O150">
            <v>0.134155793221896</v>
          </cell>
          <cell r="P150">
            <v>0.27677581731147999</v>
          </cell>
        </row>
        <row r="151">
          <cell r="B151" t="str">
            <v>CO2_E</v>
          </cell>
          <cell r="C151" t="str">
            <v>VAR_fout</v>
          </cell>
          <cell r="D151" t="str">
            <v>HPLNGA</v>
          </cell>
          <cell r="E151">
            <v>114.384238381195</v>
          </cell>
          <cell r="F151">
            <v>134.176851694069</v>
          </cell>
          <cell r="G151">
            <v>130.809507908451</v>
          </cell>
          <cell r="H151">
            <v>22.0131748198115</v>
          </cell>
          <cell r="I151">
            <v>37.274519526402599</v>
          </cell>
          <cell r="J151">
            <v>37.342128871313299</v>
          </cell>
          <cell r="K151">
            <v>2.8976328708738799</v>
          </cell>
          <cell r="L151">
            <v>9.8892035948603798</v>
          </cell>
          <cell r="M151">
            <v>3.2009354884298999</v>
          </cell>
          <cell r="N151">
            <v>2.2001750292554498</v>
          </cell>
          <cell r="O151">
            <v>1.14952634767443</v>
          </cell>
          <cell r="P151">
            <v>1.6865854937809801</v>
          </cell>
        </row>
        <row r="152">
          <cell r="B152" t="str">
            <v>CO2_E</v>
          </cell>
          <cell r="C152" t="str">
            <v>VAR_fout</v>
          </cell>
          <cell r="D152" t="str">
            <v>CHPWST</v>
          </cell>
          <cell r="E152">
            <v>2843.1667295301299</v>
          </cell>
          <cell r="F152">
            <v>2574.9231036777501</v>
          </cell>
          <cell r="G152">
            <v>2409.7511952855398</v>
          </cell>
          <cell r="H152">
            <v>2556.3745130052098</v>
          </cell>
          <cell r="I152">
            <v>2535.92904580083</v>
          </cell>
          <cell r="J152">
            <v>2541.4860163676599</v>
          </cell>
          <cell r="K152">
            <v>2545.9371597408299</v>
          </cell>
          <cell r="L152">
            <v>2549.2395446268301</v>
          </cell>
          <cell r="M152">
            <v>2549.2444664280001</v>
          </cell>
          <cell r="N152">
            <v>2549.2424057717599</v>
          </cell>
          <cell r="O152">
            <v>2549.24126072837</v>
          </cell>
          <cell r="P152">
            <v>2549.2303647525</v>
          </cell>
        </row>
        <row r="153">
          <cell r="B153" t="str">
            <v>CO2_E</v>
          </cell>
          <cell r="C153" t="str">
            <v>VAR_fout</v>
          </cell>
          <cell r="D153" t="str">
            <v>CHPNGA</v>
          </cell>
          <cell r="E153">
            <v>209.883256714526</v>
          </cell>
          <cell r="F153">
            <v>0.149592983854543</v>
          </cell>
          <cell r="G153">
            <v>6.7380527468108999</v>
          </cell>
          <cell r="H153">
            <v>164.20953605080601</v>
          </cell>
          <cell r="I153">
            <v>114.265630388509</v>
          </cell>
          <cell r="J153">
            <v>226.043156442347</v>
          </cell>
          <cell r="K153">
            <v>262.89153326935701</v>
          </cell>
          <cell r="L153">
            <v>175.69096025881501</v>
          </cell>
          <cell r="M153">
            <v>142.44785754349101</v>
          </cell>
          <cell r="N153">
            <v>73.128515275658401</v>
          </cell>
          <cell r="O153">
            <v>36.421303672240597</v>
          </cell>
          <cell r="P153">
            <v>38.5063229310582</v>
          </cell>
        </row>
        <row r="154">
          <cell r="B154" t="str">
            <v>CO2_E</v>
          </cell>
          <cell r="C154" t="str">
            <v>VAR_fout</v>
          </cell>
          <cell r="D154" t="str">
            <v>EWSTINC</v>
          </cell>
          <cell r="E154">
            <v>1689.2932927889001</v>
          </cell>
          <cell r="F154">
            <v>1895.88411669636</v>
          </cell>
          <cell r="G154">
            <v>2127.8024913961999</v>
          </cell>
          <cell r="H154">
            <v>1920.6493518208699</v>
          </cell>
          <cell r="I154">
            <v>1944.97806232884</v>
          </cell>
          <cell r="J154">
            <v>1990.71301860024</v>
          </cell>
          <cell r="K154">
            <v>2037.5527138720699</v>
          </cell>
          <cell r="L154">
            <v>2085.5455203336101</v>
          </cell>
          <cell r="M154">
            <v>2085.5376052237998</v>
          </cell>
          <cell r="N154">
            <v>2085.5436527176298</v>
          </cell>
          <cell r="O154">
            <v>2085.5412385210502</v>
          </cell>
          <cell r="P154">
            <v>2085.5561923445198</v>
          </cell>
        </row>
        <row r="155">
          <cell r="B155" t="str">
            <v>CO2_E</v>
          </cell>
          <cell r="C155" t="str">
            <v>VAR_fout</v>
          </cell>
          <cell r="D155" t="str">
            <v>ENGA-GTCC</v>
          </cell>
          <cell r="J155">
            <v>19.801680813045198</v>
          </cell>
          <cell r="K155">
            <v>313.65087012499799</v>
          </cell>
          <cell r="L155">
            <v>470.11025512616902</v>
          </cell>
          <cell r="M155">
            <v>608.34724858417098</v>
          </cell>
          <cell r="N155">
            <v>788.71802780195299</v>
          </cell>
          <cell r="O155">
            <v>845.54402144538005</v>
          </cell>
          <cell r="P155">
            <v>814.29286409944496</v>
          </cell>
        </row>
        <row r="156">
          <cell r="B156" t="str">
            <v>CO2_E</v>
          </cell>
          <cell r="C156" t="str">
            <v>VAR_fout</v>
          </cell>
          <cell r="D156" t="str">
            <v>HPLOIL</v>
          </cell>
          <cell r="E156">
            <v>15.8782101257001</v>
          </cell>
          <cell r="F156">
            <v>16.024290112301902</v>
          </cell>
          <cell r="G156">
            <v>0.454131226294678</v>
          </cell>
          <cell r="H156">
            <v>0.49404591095406902</v>
          </cell>
          <cell r="I156">
            <v>0.40300822177710699</v>
          </cell>
          <cell r="J156">
            <v>0.381997318860264</v>
          </cell>
          <cell r="K156">
            <v>0.35367019898059199</v>
          </cell>
          <cell r="L156">
            <v>0.15494799855243799</v>
          </cell>
          <cell r="M156">
            <v>0.29484759545231098</v>
          </cell>
          <cell r="N156">
            <v>0.152975331007457</v>
          </cell>
          <cell r="O156">
            <v>0.24695564833207101</v>
          </cell>
          <cell r="P156">
            <v>0.13326319520855801</v>
          </cell>
        </row>
        <row r="157">
          <cell r="B157" t="str">
            <v>CO2_E</v>
          </cell>
          <cell r="C157" t="str">
            <v>VAR_fout</v>
          </cell>
          <cell r="D157" t="str">
            <v>CHPGFC</v>
          </cell>
          <cell r="J157">
            <v>66.749533960258802</v>
          </cell>
          <cell r="K157">
            <v>170.01926980516001</v>
          </cell>
          <cell r="L157">
            <v>274.09878534060402</v>
          </cell>
          <cell r="M157">
            <v>263.01156488353001</v>
          </cell>
          <cell r="N157">
            <v>242.24441922284001</v>
          </cell>
          <cell r="O157">
            <v>216.85131341357001</v>
          </cell>
          <cell r="P157">
            <v>128.04963410818399</v>
          </cell>
        </row>
        <row r="158">
          <cell r="B158" t="str">
            <v>CO2_E</v>
          </cell>
          <cell r="C158" t="str">
            <v>VAR_fout</v>
          </cell>
          <cell r="D158" t="str">
            <v>EOIL-ENG</v>
          </cell>
          <cell r="E158">
            <v>10.288593366003701</v>
          </cell>
          <cell r="F158">
            <v>6.9577155738758903E-2</v>
          </cell>
          <cell r="G158">
            <v>3.1945200191374901</v>
          </cell>
          <cell r="H158">
            <v>1.37039543793817</v>
          </cell>
          <cell r="I158">
            <v>1.73531501987088</v>
          </cell>
          <cell r="J158">
            <v>2.2644346146047698</v>
          </cell>
          <cell r="K158">
            <v>4.3247240004037097</v>
          </cell>
          <cell r="L158">
            <v>11.4779051376357</v>
          </cell>
          <cell r="M158">
            <v>5.0413634527810798</v>
          </cell>
          <cell r="N158">
            <v>11.642198570840399</v>
          </cell>
          <cell r="O158">
            <v>8.3103919216326894</v>
          </cell>
          <cell r="P158">
            <v>16.7656102229667</v>
          </cell>
        </row>
        <row r="159">
          <cell r="B159" t="str">
            <v>CO2_E</v>
          </cell>
          <cell r="C159" t="str">
            <v>VAR_fout</v>
          </cell>
          <cell r="D159" t="str">
            <v>ENGA-GTOC</v>
          </cell>
          <cell r="I159">
            <v>3.8525777092684801</v>
          </cell>
          <cell r="J159">
            <v>10.6677510951088</v>
          </cell>
          <cell r="K159">
            <v>89.523304941377305</v>
          </cell>
          <cell r="L159">
            <v>52.501301572383802</v>
          </cell>
          <cell r="M159">
            <v>52.445297613943502</v>
          </cell>
          <cell r="N159">
            <v>55.505217273997502</v>
          </cell>
          <cell r="O159">
            <v>15.151777090667</v>
          </cell>
          <cell r="P159">
            <v>41.5432372868204</v>
          </cell>
        </row>
        <row r="160">
          <cell r="B160" t="str">
            <v>CO2_E</v>
          </cell>
          <cell r="C160" t="str">
            <v>VAR_fout</v>
          </cell>
          <cell r="D160" t="str">
            <v>CHPOIL</v>
          </cell>
          <cell r="E160">
            <v>2.5622485790964098</v>
          </cell>
          <cell r="F160">
            <v>0.109598357228413</v>
          </cell>
          <cell r="G160">
            <v>2.73177737715806</v>
          </cell>
          <cell r="H160">
            <v>1.7071772067738</v>
          </cell>
          <cell r="I160">
            <v>2.43569513546089</v>
          </cell>
          <cell r="J160">
            <v>2.5353526024342901</v>
          </cell>
          <cell r="K160">
            <v>2.7890211997868501</v>
          </cell>
          <cell r="L160">
            <v>4.5289598551764598</v>
          </cell>
          <cell r="M160">
            <v>3.2784595148801299</v>
          </cell>
          <cell r="N160">
            <v>4.5412965134240002</v>
          </cell>
          <cell r="O160">
            <v>3.7001575577327799</v>
          </cell>
          <cell r="P160">
            <v>4.9249292589276497</v>
          </cell>
        </row>
        <row r="161">
          <cell r="B161" t="str">
            <v>CO2_E</v>
          </cell>
          <cell r="C161" t="str">
            <v>VAR_comnet</v>
          </cell>
          <cell r="D161" t="str">
            <v>-</v>
          </cell>
          <cell r="E161">
            <v>4885.4565694855501</v>
          </cell>
          <cell r="F161">
            <v>4621.3371306772997</v>
          </cell>
          <cell r="G161">
            <v>4681.4816759595997</v>
          </cell>
          <cell r="H161">
            <v>4666.8181942523597</v>
          </cell>
          <cell r="I161">
            <v>4640.8738541309604</v>
          </cell>
          <cell r="J161">
            <v>4898.0515309686298</v>
          </cell>
          <cell r="K161">
            <v>5430.0273644818499</v>
          </cell>
          <cell r="L161">
            <v>5633.4428700220096</v>
          </cell>
          <cell r="M161">
            <v>5712.9528675471001</v>
          </cell>
          <cell r="N161">
            <v>5813.1051281298896</v>
          </cell>
          <cell r="O161">
            <v>5762.2921021398697</v>
          </cell>
          <cell r="P161">
            <v>5680.9657795107196</v>
          </cell>
        </row>
        <row r="162">
          <cell r="B162" t="str">
            <v>CO2_I</v>
          </cell>
          <cell r="C162" t="str">
            <v>VAR_fout</v>
          </cell>
          <cell r="D162" t="str">
            <v>ITOT-CHPNGA</v>
          </cell>
          <cell r="E162">
            <v>109.477954271169</v>
          </cell>
          <cell r="F162">
            <v>14.9709074870529</v>
          </cell>
          <cell r="G162">
            <v>10.1005860614243</v>
          </cell>
          <cell r="H162">
            <v>134.151881476554</v>
          </cell>
          <cell r="I162">
            <v>105.73236016977999</v>
          </cell>
          <cell r="J162">
            <v>30.5217058238044</v>
          </cell>
          <cell r="K162">
            <v>23.573999851016399</v>
          </cell>
          <cell r="L162">
            <v>15.2216071542229</v>
          </cell>
          <cell r="M162">
            <v>9.8713767707769193</v>
          </cell>
          <cell r="N162">
            <v>15.8371693620267</v>
          </cell>
          <cell r="O162">
            <v>23.441692971988601</v>
          </cell>
          <cell r="P162">
            <v>40.970981827988403</v>
          </cell>
        </row>
        <row r="163">
          <cell r="B163" t="str">
            <v>CO2_I</v>
          </cell>
          <cell r="C163" t="str">
            <v>VAR_fout</v>
          </cell>
          <cell r="D163" t="str">
            <v>ITOT-SWHNGABR</v>
          </cell>
          <cell r="E163">
            <v>2005.1537468244401</v>
          </cell>
          <cell r="F163">
            <v>1697.65272300572</v>
          </cell>
          <cell r="G163">
            <v>1898.87016811546</v>
          </cell>
          <cell r="H163">
            <v>1620.9581218159601</v>
          </cell>
          <cell r="I163">
            <v>1466.3028367326999</v>
          </cell>
          <cell r="J163">
            <v>1360.58458411273</v>
          </cell>
          <cell r="K163">
            <v>1081.7283633919101</v>
          </cell>
          <cell r="L163">
            <v>1085.1227257273899</v>
          </cell>
          <cell r="M163">
            <v>1012.85206594394</v>
          </cell>
          <cell r="N163">
            <v>827.13690266892002</v>
          </cell>
          <cell r="O163">
            <v>764.23078521361697</v>
          </cell>
          <cell r="P163">
            <v>662.52855036443304</v>
          </cell>
        </row>
        <row r="164">
          <cell r="B164" t="str">
            <v>CO2_I</v>
          </cell>
          <cell r="C164" t="str">
            <v>VAR_fout</v>
          </cell>
          <cell r="D164" t="str">
            <v>ITOT-SWHLFOBR</v>
          </cell>
          <cell r="E164">
            <v>655.768915004017</v>
          </cell>
          <cell r="F164">
            <v>597.36174405582403</v>
          </cell>
          <cell r="G164">
            <v>589.70778672472102</v>
          </cell>
          <cell r="H164">
            <v>479.38620236152798</v>
          </cell>
          <cell r="I164">
            <v>365.24477091686202</v>
          </cell>
          <cell r="J164">
            <v>249.49658791100001</v>
          </cell>
          <cell r="K164">
            <v>133.78762342757699</v>
          </cell>
          <cell r="L164">
            <v>19.157088044753099</v>
          </cell>
          <cell r="M164">
            <v>19.141397536154098</v>
          </cell>
          <cell r="N164">
            <v>19.1375338122496</v>
          </cell>
          <cell r="O164">
            <v>18.441422405991499</v>
          </cell>
          <cell r="P164">
            <v>18.284715220304001</v>
          </cell>
        </row>
        <row r="165">
          <cell r="B165" t="str">
            <v>CO2_I</v>
          </cell>
          <cell r="C165" t="str">
            <v>VAR_fout</v>
          </cell>
          <cell r="D165" t="str">
            <v>ITOT-CHPNGACCS</v>
          </cell>
          <cell r="J165">
            <v>5.5203325802456203E-2</v>
          </cell>
          <cell r="K165">
            <v>6.8536706336688596E-2</v>
          </cell>
          <cell r="L165">
            <v>0.15431706959477201</v>
          </cell>
          <cell r="M165">
            <v>8.1890946992976998E-2</v>
          </cell>
          <cell r="N165">
            <v>0.145818502091144</v>
          </cell>
          <cell r="O165">
            <v>0.138310599306743</v>
          </cell>
          <cell r="P165">
            <v>0.287247606816117</v>
          </cell>
        </row>
        <row r="166">
          <cell r="B166" t="str">
            <v>CO2_I</v>
          </cell>
          <cell r="C166" t="str">
            <v>VAR_fout</v>
          </cell>
          <cell r="D166" t="str">
            <v>ITOT-CHPGFC</v>
          </cell>
          <cell r="H166">
            <v>0.531707805068099</v>
          </cell>
          <cell r="I166">
            <v>0.73315178866541297</v>
          </cell>
          <cell r="J166">
            <v>1.2830935020241701</v>
          </cell>
          <cell r="K166">
            <v>1.8577568033230301</v>
          </cell>
          <cell r="L166">
            <v>3.0298781158138799</v>
          </cell>
          <cell r="M166">
            <v>2.5087597962914199</v>
          </cell>
          <cell r="N166">
            <v>4.2196295639205097</v>
          </cell>
          <cell r="O166">
            <v>3.8986954573716299</v>
          </cell>
          <cell r="P166">
            <v>8.4906435820453492</v>
          </cell>
        </row>
        <row r="167">
          <cell r="B167" t="str">
            <v>CO2_I</v>
          </cell>
          <cell r="C167" t="str">
            <v>VAR_fout</v>
          </cell>
          <cell r="D167" t="str">
            <v>ITOT-SWHCOABR</v>
          </cell>
          <cell r="E167">
            <v>330.012408669396</v>
          </cell>
          <cell r="F167">
            <v>321.17926014194001</v>
          </cell>
          <cell r="G167">
            <v>268.12352945383401</v>
          </cell>
          <cell r="H167">
            <v>0.42542739444820599</v>
          </cell>
          <cell r="I167">
            <v>0.479119426483467</v>
          </cell>
          <cell r="J167">
            <v>0.449892628196496</v>
          </cell>
          <cell r="K167">
            <v>0.57774294797100101</v>
          </cell>
          <cell r="L167">
            <v>1.2838450676947599</v>
          </cell>
          <cell r="M167">
            <v>0.72678470946610496</v>
          </cell>
          <cell r="N167">
            <v>1.1658081369007101</v>
          </cell>
          <cell r="O167">
            <v>0.68312251033542404</v>
          </cell>
          <cell r="P167">
            <v>1.2739732723489701</v>
          </cell>
        </row>
        <row r="168">
          <cell r="B168" t="str">
            <v>CO2_I</v>
          </cell>
          <cell r="C168" t="str">
            <v>VAR_fout</v>
          </cell>
          <cell r="D168" t="str">
            <v>ITOT-CHPOIL</v>
          </cell>
          <cell r="E168">
            <v>23.6475407863201</v>
          </cell>
          <cell r="F168">
            <v>51.202304559782299</v>
          </cell>
          <cell r="G168">
            <v>1.1941777267229401</v>
          </cell>
          <cell r="H168">
            <v>45.902296427764199</v>
          </cell>
          <cell r="I168">
            <v>45.177109891407703</v>
          </cell>
          <cell r="J168">
            <v>5.4848345755581596</v>
          </cell>
          <cell r="K168">
            <v>6.2619410181739301</v>
          </cell>
          <cell r="L168">
            <v>6.93599731449968</v>
          </cell>
          <cell r="M168">
            <v>6.2481344892553299</v>
          </cell>
          <cell r="N168">
            <v>6.9632436427465496</v>
          </cell>
          <cell r="O168">
            <v>6.4777897836767702</v>
          </cell>
          <cell r="P168">
            <v>7.5664087531965301</v>
          </cell>
        </row>
        <row r="169">
          <cell r="B169" t="str">
            <v>CO2_I</v>
          </cell>
          <cell r="C169" t="str">
            <v>VAR_fout</v>
          </cell>
          <cell r="D169" t="str">
            <v>ITOT-SWHWSTBR</v>
          </cell>
          <cell r="E169">
            <v>723.65859901708995</v>
          </cell>
          <cell r="F169">
            <v>749.84517142993798</v>
          </cell>
          <cell r="G169">
            <v>520.454838042142</v>
          </cell>
          <cell r="H169">
            <v>514.63550764526099</v>
          </cell>
          <cell r="I169">
            <v>508.82045493826598</v>
          </cell>
          <cell r="J169">
            <v>506.25764142677798</v>
          </cell>
          <cell r="K169">
            <v>503.68918716944302</v>
          </cell>
          <cell r="L169">
            <v>501.11482717366403</v>
          </cell>
          <cell r="M169">
            <v>501.12010273488801</v>
          </cell>
          <cell r="N169">
            <v>501.12332101449601</v>
          </cell>
          <cell r="O169">
            <v>501.11555756339499</v>
          </cell>
          <cell r="P169">
            <v>501.12640693331798</v>
          </cell>
        </row>
        <row r="170">
          <cell r="B170" t="str">
            <v>CO2_I</v>
          </cell>
          <cell r="C170" t="str">
            <v>VAR_fout</v>
          </cell>
          <cell r="D170" t="str">
            <v>ITOT-SWHNGAHP</v>
          </cell>
          <cell r="G170">
            <v>3.5226480692036399</v>
          </cell>
          <cell r="H170">
            <v>5.9964919718795597</v>
          </cell>
          <cell r="I170">
            <v>7.56785934825262</v>
          </cell>
          <cell r="J170">
            <v>7.2284320595340201</v>
          </cell>
          <cell r="K170">
            <v>7.2190332239483199</v>
          </cell>
          <cell r="L170">
            <v>7.0907679655407598</v>
          </cell>
          <cell r="M170">
            <v>7.1627321453545303</v>
          </cell>
          <cell r="N170">
            <v>29.062341673093801</v>
          </cell>
          <cell r="O170">
            <v>29.0582126154221</v>
          </cell>
          <cell r="P170">
            <v>29.032731763855999</v>
          </cell>
        </row>
        <row r="171">
          <cell r="B171" t="str">
            <v>CO2_I</v>
          </cell>
          <cell r="C171" t="str">
            <v>VAR_fout</v>
          </cell>
          <cell r="D171" t="str">
            <v>ITOT-CHPWST</v>
          </cell>
          <cell r="E171">
            <v>344.47038433910501</v>
          </cell>
          <cell r="F171">
            <v>344.64574470686301</v>
          </cell>
          <cell r="G171">
            <v>504.20143781424002</v>
          </cell>
          <cell r="H171">
            <v>498.56815478465103</v>
          </cell>
          <cell r="I171">
            <v>492.94086289541798</v>
          </cell>
          <cell r="J171">
            <v>490.45132199301901</v>
          </cell>
          <cell r="K171">
            <v>487.96316715923803</v>
          </cell>
          <cell r="L171">
            <v>485.48359768058498</v>
          </cell>
          <cell r="M171">
            <v>485.47561992148502</v>
          </cell>
          <cell r="N171">
            <v>485.48316710594497</v>
          </cell>
          <cell r="O171">
            <v>485.48025548163901</v>
          </cell>
          <cell r="P171">
            <v>485.50096457531902</v>
          </cell>
        </row>
        <row r="172">
          <cell r="B172" t="str">
            <v>CO2_I</v>
          </cell>
          <cell r="C172" t="str">
            <v>VAR_fout</v>
          </cell>
          <cell r="D172" t="str">
            <v>ITOT-SWHHFOBR</v>
          </cell>
          <cell r="E172">
            <v>210.210301878042</v>
          </cell>
          <cell r="F172">
            <v>171.32598404945099</v>
          </cell>
          <cell r="G172">
            <v>0.85855884081614997</v>
          </cell>
          <cell r="H172">
            <v>0.250157133668092</v>
          </cell>
          <cell r="I172">
            <v>0.38208383798936901</v>
          </cell>
          <cell r="J172">
            <v>0.35445395685195602</v>
          </cell>
          <cell r="K172">
            <v>0.40367552989732303</v>
          </cell>
        </row>
        <row r="173">
          <cell r="B173" t="str">
            <v>CO2_I</v>
          </cell>
          <cell r="C173" t="str">
            <v>VAR_comnet</v>
          </cell>
          <cell r="D173" t="str">
            <v>-</v>
          </cell>
          <cell r="E173">
            <v>4402.3998507895803</v>
          </cell>
          <cell r="F173">
            <v>3948.18383943657</v>
          </cell>
          <cell r="G173">
            <v>3797.03373084857</v>
          </cell>
          <cell r="H173">
            <v>3300.8059488167801</v>
          </cell>
          <cell r="I173">
            <v>2993.3806099458202</v>
          </cell>
          <cell r="J173">
            <v>2652.1677513152999</v>
          </cell>
          <cell r="K173">
            <v>2247.1310272288401</v>
          </cell>
          <cell r="L173">
            <v>2124.5946513137601</v>
          </cell>
          <cell r="M173">
            <v>2045.1888649946</v>
          </cell>
          <cell r="N173">
            <v>1890.27493548239</v>
          </cell>
          <cell r="O173">
            <v>1832.9658446027399</v>
          </cell>
          <cell r="P173">
            <v>1755.0626238996299</v>
          </cell>
        </row>
        <row r="174">
          <cell r="B174"/>
          <cell r="C174"/>
          <cell r="D174"/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2.46102424694697E-6</v>
          </cell>
          <cell r="I4">
            <v>4.15686836143611E-6</v>
          </cell>
          <cell r="J4">
            <v>5.1186608719482304E-6</v>
          </cell>
          <cell r="K4">
            <v>8.3549138687711999E-6</v>
          </cell>
          <cell r="L4">
            <v>6.9193834304663105E-4</v>
          </cell>
          <cell r="M4">
            <v>1.35566756292177E-5</v>
          </cell>
          <cell r="N4">
            <v>2.8616130044781002E-4</v>
          </cell>
          <cell r="O4">
            <v>2.2217235242667899E-5</v>
          </cell>
          <cell r="P4">
            <v>1.1943171768242799E-3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1.02663830322953E-4</v>
          </cell>
          <cell r="K5">
            <v>6.7921604522781801E-6</v>
          </cell>
          <cell r="L5">
            <v>2.9874516784609899E-5</v>
          </cell>
          <cell r="M5">
            <v>4.6507232870515001E-6</v>
          </cell>
          <cell r="N5">
            <v>1.28589900566609E-4</v>
          </cell>
          <cell r="O5">
            <v>2.8044166719591998E-6</v>
          </cell>
          <cell r="P5">
            <v>1.8240018430180799E-4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1.51522042416604E-5</v>
          </cell>
          <cell r="I6">
            <v>2.3624762377249298E-5</v>
          </cell>
          <cell r="J6">
            <v>5.6323800376234196E-6</v>
          </cell>
          <cell r="K6">
            <v>7.93256179115967E-6</v>
          </cell>
          <cell r="L6">
            <v>3.9945831199847603E-5</v>
          </cell>
          <cell r="M6">
            <v>1.66990181038535E-5</v>
          </cell>
          <cell r="N6">
            <v>5.3519968139507799E-5</v>
          </cell>
          <cell r="O6">
            <v>2.3650169449978601E-5</v>
          </cell>
          <cell r="P6">
            <v>1.9336203624532199E-4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2.3189931551072301E-6</v>
          </cell>
          <cell r="I7">
            <v>4.7090137552470704E-6</v>
          </cell>
          <cell r="J7">
            <v>5.0631891407892298E-6</v>
          </cell>
          <cell r="K7">
            <v>6.8429176242513203E-6</v>
          </cell>
          <cell r="L7">
            <v>7.6324444435138902E-6</v>
          </cell>
          <cell r="M7">
            <v>6.1288959889988502E-6</v>
          </cell>
          <cell r="N7">
            <v>4.3856579701823603E-6</v>
          </cell>
          <cell r="O7">
            <v>5.6112979465915703E-6</v>
          </cell>
          <cell r="P7">
            <v>1.7448508180687299E-5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2.93679146458962E-6</v>
          </cell>
          <cell r="F8">
            <v>1.81817697472378E-6</v>
          </cell>
          <cell r="G8">
            <v>2.7706714110043501E-6</v>
          </cell>
          <cell r="H8">
            <v>3.7589863985494799E-6</v>
          </cell>
          <cell r="I8">
            <v>7.53923947966263E-6</v>
          </cell>
          <cell r="J8">
            <v>1.14935644016685E-5</v>
          </cell>
          <cell r="K8">
            <v>2.39201264491236E-5</v>
          </cell>
          <cell r="L8">
            <v>0.184045269833958</v>
          </cell>
          <cell r="M8">
            <v>0.687612960742229</v>
          </cell>
          <cell r="N8">
            <v>0.29118655378403202</v>
          </cell>
          <cell r="O8">
            <v>5.1485472562913699E-5</v>
          </cell>
          <cell r="P8">
            <v>2.0007998818226001E-4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5.9563820066605702E-3</v>
          </cell>
          <cell r="K9">
            <v>6.1506967865729604E-4</v>
          </cell>
          <cell r="L9">
            <v>1.0757140395861501E-3</v>
          </cell>
          <cell r="M9">
            <v>1.4794025440840199E-5</v>
          </cell>
          <cell r="N9">
            <v>7.3757019030919397E-4</v>
          </cell>
          <cell r="O9">
            <v>6.53056440695555E-5</v>
          </cell>
          <cell r="P9">
            <v>7.3187744312303597E-3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4.1059629841923902E-3</v>
          </cell>
          <cell r="F10">
            <v>7.2935540067041397E-3</v>
          </cell>
          <cell r="G10">
            <v>4.8778371750217899E-6</v>
          </cell>
          <cell r="H10">
            <v>7.2850713604022302E-2</v>
          </cell>
          <cell r="I10">
            <v>0.11685302780005</v>
          </cell>
          <cell r="J10">
            <v>1.67421132957663E-2</v>
          </cell>
          <cell r="K10">
            <v>2.3208505143700101E-2</v>
          </cell>
          <cell r="L10">
            <v>4.3690394588649997E-2</v>
          </cell>
          <cell r="M10">
            <v>8.3581759822838497E-2</v>
          </cell>
          <cell r="N10">
            <v>4.99857335666977E-2</v>
          </cell>
          <cell r="O10">
            <v>2.3204468490225401E-2</v>
          </cell>
          <cell r="P10">
            <v>4.3610351875180198E-2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1.6937290647772899E-6</v>
          </cell>
          <cell r="F11">
            <v>1.1805389440634099E-6</v>
          </cell>
          <cell r="G11">
            <v>1.1451257505389199E-6</v>
          </cell>
          <cell r="H11">
            <v>1.3172109344076E-6</v>
          </cell>
          <cell r="I11">
            <v>2.0965382147055701E-6</v>
          </cell>
          <cell r="J11">
            <v>3.06251991501539E-6</v>
          </cell>
          <cell r="K11">
            <v>5.9993669262082602E-6</v>
          </cell>
          <cell r="L11">
            <v>2.7980594315620902E-3</v>
          </cell>
          <cell r="M11">
            <v>2.5259180561273801E-5</v>
          </cell>
          <cell r="N11">
            <v>7.1392379074427495E-4</v>
          </cell>
          <cell r="O11">
            <v>7.05051633463175E-5</v>
          </cell>
          <cell r="P11">
            <v>3.5964648528112098E-3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1.42701381939006E-2</v>
          </cell>
          <cell r="F12">
            <v>7.4948657154072201E-2</v>
          </cell>
          <cell r="G12">
            <v>1.522042152246E-6</v>
          </cell>
          <cell r="H12">
            <v>1.5354991372721399E-6</v>
          </cell>
          <cell r="I12">
            <v>1.0230266070252901E-2</v>
          </cell>
          <cell r="J12">
            <v>4.12146414498894E-2</v>
          </cell>
          <cell r="K12">
            <v>5.1994007060726002E-2</v>
          </cell>
          <cell r="L12">
            <v>2.8588075737171598E-4</v>
          </cell>
          <cell r="M12">
            <v>1.25636988797811E-2</v>
          </cell>
          <cell r="N12">
            <v>3.8942382582383597E-2</v>
          </cell>
          <cell r="O12">
            <v>5.1989406589392197E-2</v>
          </cell>
          <cell r="P12">
            <v>7.1376451756168598E-4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7.5112847074259399E-4</v>
          </cell>
          <cell r="M13">
            <v>5.28656293645719E-6</v>
          </cell>
          <cell r="N13">
            <v>5.9410404268185396E-4</v>
          </cell>
          <cell r="O13">
            <v>7.2928024719090006E-5</v>
          </cell>
          <cell r="P13">
            <v>2.3568210995103698E-3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1.05588559091251E-3</v>
          </cell>
          <cell r="I14">
            <v>4.7176040715213797E-6</v>
          </cell>
          <cell r="J14">
            <v>5.12965971514778E-6</v>
          </cell>
          <cell r="K14">
            <v>4.48888357706706E-6</v>
          </cell>
          <cell r="L14">
            <v>1.49482313096741E-5</v>
          </cell>
          <cell r="M14">
            <v>1.23502129906406E-3</v>
          </cell>
          <cell r="N14">
            <v>4.4097802431900103E-5</v>
          </cell>
          <cell r="O14">
            <v>3.3303896041820902E-3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5.3595331589342705E-7</v>
          </cell>
          <cell r="F15">
            <v>4.4823046523263699E-7</v>
          </cell>
          <cell r="G15">
            <v>4.4212530387831198E-7</v>
          </cell>
          <cell r="H15">
            <v>3.9854426658082498E-7</v>
          </cell>
          <cell r="I15">
            <v>1.0126976086586999E-6</v>
          </cell>
          <cell r="J15">
            <v>1.4305408866406E-6</v>
          </cell>
          <cell r="K15">
            <v>2.5142151917895801E-6</v>
          </cell>
          <cell r="L15">
            <v>1.07612044154976E-5</v>
          </cell>
          <cell r="M15">
            <v>1.85118167118717E-3</v>
          </cell>
          <cell r="N15">
            <v>1.94049033692914E-4</v>
          </cell>
          <cell r="O15">
            <v>1.61563726082183E-5</v>
          </cell>
          <cell r="P15">
            <v>6.0147487769442501E-4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3.1144613873752197E-5</v>
          </cell>
          <cell r="I16">
            <v>1.7136690512396799E-4</v>
          </cell>
          <cell r="J16">
            <v>3.5228831707803801E-4</v>
          </cell>
          <cell r="K16">
            <v>1.4731144507314499E-4</v>
          </cell>
          <cell r="L16">
            <v>1.8855523700928099E-4</v>
          </cell>
          <cell r="M16">
            <v>6.9634993509571193E-5</v>
          </cell>
          <cell r="N16">
            <v>5.0850049264005001E-4</v>
          </cell>
          <cell r="O16">
            <v>3.8068960766354802E-5</v>
          </cell>
          <cell r="P16">
            <v>1.00539340398259E-3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2.5745137464821199E-6</v>
          </cell>
          <cell r="I17">
            <v>4.8894897392239899E-6</v>
          </cell>
          <cell r="J17">
            <v>5.64137323442729E-6</v>
          </cell>
          <cell r="K17">
            <v>6.6017173181881398E-6</v>
          </cell>
          <cell r="L17">
            <v>8.3089121672020495E-6</v>
          </cell>
          <cell r="M17">
            <v>6.8665307663713497E-6</v>
          </cell>
          <cell r="N17">
            <v>5.6085662155264902E-6</v>
          </cell>
          <cell r="O17">
            <v>7.2575997302840502E-6</v>
          </cell>
          <cell r="P17">
            <v>2.4217857488365499E-5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1.9732485551688602E-5</v>
          </cell>
          <cell r="I18">
            <v>5.0911159437950495E-4</v>
          </cell>
          <cell r="J18">
            <v>9.4226826311271598E-4</v>
          </cell>
          <cell r="K18">
            <v>3.4456802865877198E-4</v>
          </cell>
          <cell r="L18">
            <v>2.3749496386216801E-5</v>
          </cell>
          <cell r="M18">
            <v>1.26820808356547E-5</v>
          </cell>
          <cell r="N18">
            <v>7.4436922109667299E-5</v>
          </cell>
          <cell r="O18">
            <v>2.49927578663817E-4</v>
          </cell>
          <cell r="P18">
            <v>2.4932251605164998E-3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8.6105903421442496E-7</v>
          </cell>
          <cell r="F19">
            <v>8.5973560221517303E-7</v>
          </cell>
          <cell r="G19">
            <v>1.07935740149599E-6</v>
          </cell>
          <cell r="H19">
            <v>1.2564369953689999E-6</v>
          </cell>
          <cell r="I19">
            <v>1.85159649927471E-6</v>
          </cell>
          <cell r="J19">
            <v>3.1884053997494298E-6</v>
          </cell>
          <cell r="K19">
            <v>6.1820948398224098E-6</v>
          </cell>
          <cell r="L19">
            <v>1.24572240801689</v>
          </cell>
          <cell r="M19">
            <v>0.475709769923503</v>
          </cell>
          <cell r="N19">
            <v>5.2842972979943698E-5</v>
          </cell>
          <cell r="O19">
            <v>5.1365909631507101E-5</v>
          </cell>
          <cell r="P19">
            <v>1.7167425147530301E-4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5.3916164209403497E-2</v>
          </cell>
          <cell r="F20">
            <v>0.103616748742935</v>
          </cell>
          <cell r="G20">
            <v>4.8681470267446401E-3</v>
          </cell>
          <cell r="H20">
            <v>1.15313531254405E-5</v>
          </cell>
          <cell r="I20">
            <v>4.4031109219920399E-5</v>
          </cell>
          <cell r="J20">
            <v>7.1483862462271106E-2</v>
          </cell>
          <cell r="K20">
            <v>9.0068182998518903E-2</v>
          </cell>
          <cell r="L20">
            <v>8.95027540988157E-4</v>
          </cell>
          <cell r="M20">
            <v>9.4910465414575103E-3</v>
          </cell>
          <cell r="N20">
            <v>6.2049636253942199E-2</v>
          </cell>
          <cell r="O20">
            <v>9.0065720073621097E-2</v>
          </cell>
          <cell r="P20">
            <v>9.72251857648648E-4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4.3376451972409802E-6</v>
          </cell>
          <cell r="F21">
            <v>1.2520409142164999E-6</v>
          </cell>
          <cell r="G21">
            <v>7.7732674451755892E-6</v>
          </cell>
          <cell r="H21">
            <v>0.115328757210741</v>
          </cell>
          <cell r="I21">
            <v>0.145431644628952</v>
          </cell>
          <cell r="J21">
            <v>2.3276852232381801E-5</v>
          </cell>
          <cell r="K21">
            <v>7.0067907480465998E-6</v>
          </cell>
          <cell r="L21">
            <v>1.98330629767966</v>
          </cell>
          <cell r="M21">
            <v>0.877854380427599</v>
          </cell>
          <cell r="N21">
            <v>8.6853352085812301E-6</v>
          </cell>
          <cell r="O21">
            <v>1.10727386746904E-5</v>
          </cell>
          <cell r="P21">
            <v>2.5390926350469202E-5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2.9676875724660898E-6</v>
          </cell>
          <cell r="F22">
            <v>8.6744255181125994E-5</v>
          </cell>
          <cell r="G22">
            <v>7.3224820566417697E-6</v>
          </cell>
          <cell r="H22">
            <v>2.1008606044635802E-6</v>
          </cell>
          <cell r="I22">
            <v>6.7960850168954299E-5</v>
          </cell>
          <cell r="J22">
            <v>2.4448164154224898E-5</v>
          </cell>
          <cell r="K22">
            <v>5.6602768754718498E-5</v>
          </cell>
          <cell r="L22">
            <v>8.0372177063724003E-5</v>
          </cell>
          <cell r="M22">
            <v>6.0360298444386298E-6</v>
          </cell>
          <cell r="N22">
            <v>1.3850514539650099E-4</v>
          </cell>
          <cell r="O22">
            <v>2.1391364815151099E-5</v>
          </cell>
          <cell r="P22">
            <v>3.3220761406746999E-4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1.6265139924045401E-3</v>
          </cell>
          <cell r="K23">
            <v>6.6996041754403097E-4</v>
          </cell>
          <cell r="L23">
            <v>2.7921187877209398E-3</v>
          </cell>
          <cell r="M23">
            <v>5.01265806284683E-5</v>
          </cell>
          <cell r="N23">
            <v>3.6990007405160101E-3</v>
          </cell>
          <cell r="O23">
            <v>2.8242542314485201E-5</v>
          </cell>
          <cell r="P23">
            <v>7.0220747943878E-3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5.8726872070713097E-4</v>
          </cell>
          <cell r="F24">
            <v>1.1440792722901199E-5</v>
          </cell>
          <cell r="G24">
            <v>2.4436380545429201E-5</v>
          </cell>
          <cell r="H24">
            <v>9.7841244368614502E-4</v>
          </cell>
          <cell r="I24">
            <v>3.4391208001873599E-3</v>
          </cell>
          <cell r="J24">
            <v>2.1763048663644398E-3</v>
          </cell>
          <cell r="K24">
            <v>3.3002932579986801E-4</v>
          </cell>
          <cell r="L24">
            <v>1.86465880898188E-2</v>
          </cell>
          <cell r="M24">
            <v>7.7604347127848599E-4</v>
          </cell>
          <cell r="N24">
            <v>3.9860203719488702E-2</v>
          </cell>
          <cell r="O24">
            <v>1.1134197744649001E-2</v>
          </cell>
          <cell r="P24">
            <v>2.1612379702846001E-2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1.2053506783662199E-6</v>
          </cell>
          <cell r="F25">
            <v>8.1238223583184298E-7</v>
          </cell>
          <cell r="G25">
            <v>8.2253694551793295E-7</v>
          </cell>
          <cell r="H25">
            <v>8.2795724928799404E-7</v>
          </cell>
          <cell r="I25">
            <v>8.26936918820743E-5</v>
          </cell>
          <cell r="J25">
            <v>8.8379632070303393E-5</v>
          </cell>
          <cell r="K25">
            <v>2.9620774800324499E-5</v>
          </cell>
          <cell r="L25">
            <v>6.8105696788154702E-4</v>
          </cell>
          <cell r="M25">
            <v>9.3686280452865694E-5</v>
          </cell>
          <cell r="N25">
            <v>7.0700391335438801E-3</v>
          </cell>
          <cell r="O25">
            <v>6.2835726740442105E-2</v>
          </cell>
          <cell r="P25">
            <v>3.8689233327720601E-3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0.16238281912330499</v>
          </cell>
          <cell r="F26">
            <v>5.0074738052831198E-2</v>
          </cell>
          <cell r="G26">
            <v>1.53133404530424E-5</v>
          </cell>
          <cell r="H26">
            <v>9.7627070140444299E-4</v>
          </cell>
          <cell r="I26">
            <v>0.17025139449416499</v>
          </cell>
          <cell r="J26">
            <v>0.198488275778999</v>
          </cell>
          <cell r="K26">
            <v>9.3365345710427899E-2</v>
          </cell>
          <cell r="L26">
            <v>8.2995673532536805E-3</v>
          </cell>
          <cell r="M26">
            <v>0.14612146819645699</v>
          </cell>
          <cell r="N26">
            <v>0.22376537216808701</v>
          </cell>
          <cell r="O26">
            <v>8.6606197729957896E-2</v>
          </cell>
          <cell r="P26">
            <v>9.8023241575745401E-4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1.2751286530925099E-4</v>
          </cell>
          <cell r="I27">
            <v>2.3674917820060699E-4</v>
          </cell>
          <cell r="J27">
            <v>7.8153850056138403E-4</v>
          </cell>
          <cell r="K27">
            <v>1.19386382801284E-4</v>
          </cell>
          <cell r="L27">
            <v>5.37577154426412E-4</v>
          </cell>
          <cell r="M27">
            <v>2.65164832319551E-5</v>
          </cell>
          <cell r="N27">
            <v>4.0638332239831699E-4</v>
          </cell>
          <cell r="O27">
            <v>6.4068297367649002E-5</v>
          </cell>
          <cell r="P27">
            <v>2.2401137779431402E-3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5.1555572984485903E-3</v>
          </cell>
          <cell r="F28">
            <v>7.4912746218349597E-7</v>
          </cell>
          <cell r="G28">
            <v>8.2958075480968496E-7</v>
          </cell>
          <cell r="H28">
            <v>7.1969146105508595E-7</v>
          </cell>
          <cell r="I28">
            <v>6.6859699840276603E-6</v>
          </cell>
          <cell r="J28">
            <v>3.3472848495049199E-5</v>
          </cell>
          <cell r="K28">
            <v>4.2984746845675202E-5</v>
          </cell>
          <cell r="L28">
            <v>7.8712820308667403E-5</v>
          </cell>
          <cell r="M28">
            <v>4.3655087574196204E-6</v>
          </cell>
          <cell r="N28">
            <v>1.2053164359807E-4</v>
          </cell>
          <cell r="O28">
            <v>1.35556325396126E-5</v>
          </cell>
          <cell r="P28">
            <v>3.0426158197989701E-4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3.1171152797897602E-6</v>
          </cell>
          <cell r="F29">
            <v>1.73316454215337E-6</v>
          </cell>
          <cell r="G29">
            <v>2.6116158998089498E-6</v>
          </cell>
          <cell r="H29">
            <v>3.7540964351191399E-6</v>
          </cell>
          <cell r="I29">
            <v>6.10754551509782E-6</v>
          </cell>
          <cell r="J29">
            <v>8.5788501266015796E-6</v>
          </cell>
          <cell r="K29">
            <v>1.5386903597287798E-5</v>
          </cell>
          <cell r="L29">
            <v>9.5714313306707495E-3</v>
          </cell>
          <cell r="M29">
            <v>0.64896063033147899</v>
          </cell>
          <cell r="N29">
            <v>5.6668253292330804E-3</v>
          </cell>
          <cell r="O29">
            <v>2.2961579486188E-4</v>
          </cell>
          <cell r="P29">
            <v>5.5130274360888696E-4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2.8548904913575799E-6</v>
          </cell>
          <cell r="I30">
            <v>5.3055560844620302E-6</v>
          </cell>
          <cell r="J30">
            <v>6.3752136580159401E-6</v>
          </cell>
          <cell r="K30">
            <v>7.2383506394501203E-6</v>
          </cell>
          <cell r="L30">
            <v>9.0525044228798295E-6</v>
          </cell>
          <cell r="M30">
            <v>7.9089670838953605E-6</v>
          </cell>
          <cell r="N30">
            <v>6.1838180028556302E-6</v>
          </cell>
          <cell r="O30">
            <v>8.0031792417026107E-6</v>
          </cell>
          <cell r="P30">
            <v>2.67127259499688E-5</v>
          </cell>
        </row>
        <row r="31">
          <cell r="A31" t="str">
            <v>-</v>
          </cell>
          <cell r="B31" t="str">
            <v>VAR_cap</v>
          </cell>
          <cell r="C31" t="str">
            <v>SUP_NGAH2</v>
          </cell>
          <cell r="H31">
            <v>2.46102424694697E-6</v>
          </cell>
          <cell r="I31">
            <v>5.5846413201055198E-6</v>
          </cell>
          <cell r="J31">
            <v>8.4247481915176904E-6</v>
          </cell>
          <cell r="K31">
            <v>1.4015523390643831E-5</v>
          </cell>
          <cell r="L31">
            <v>7.0397019227106587E-4</v>
          </cell>
          <cell r="M31">
            <v>7.1202657721013986E-4</v>
          </cell>
          <cell r="N31">
            <v>9.896203782133752E-4</v>
          </cell>
          <cell r="O31">
            <v>9.9847848709045772E-4</v>
          </cell>
          <cell r="P31">
            <v>2.1766400152459708E-3</v>
          </cell>
        </row>
        <row r="32">
          <cell r="A32" t="str">
            <v>-</v>
          </cell>
          <cell r="B32" t="str">
            <v>VAR_cap</v>
          </cell>
          <cell r="C32" t="str">
            <v>SUP_WSTHTGBIO</v>
          </cell>
          <cell r="J32">
            <v>1.02663830322953E-4</v>
          </cell>
          <cell r="K32">
            <v>1.0924795748820353E-4</v>
          </cell>
          <cell r="L32">
            <v>1.3839873273543147E-4</v>
          </cell>
          <cell r="M32">
            <v>1.2837114677653001E-4</v>
          </cell>
          <cell r="N32">
            <v>1.676292972280705E-4</v>
          </cell>
          <cell r="O32">
            <v>1.6323808328538194E-4</v>
          </cell>
          <cell r="P32">
            <v>3.1564768193419765E-4</v>
          </cell>
        </row>
        <row r="33">
          <cell r="A33" t="str">
            <v>-</v>
          </cell>
          <cell r="B33" t="str">
            <v>VAR_cap</v>
          </cell>
          <cell r="C33" t="str">
            <v>STG-H2</v>
          </cell>
          <cell r="H33">
            <v>1.51522042416604E-5</v>
          </cell>
          <cell r="I33">
            <v>3.8222776139476284E-5</v>
          </cell>
          <cell r="J33">
            <v>4.1764261132530938E-5</v>
          </cell>
          <cell r="K33">
            <v>4.2470862762955864E-5</v>
          </cell>
          <cell r="L33">
            <v>7.1224943014829779E-5</v>
          </cell>
          <cell r="M33">
            <v>6.8874905155211978E-5</v>
          </cell>
          <cell r="N33">
            <v>1.1062146626356153E-4</v>
          </cell>
          <cell r="O33">
            <v>1.2514612755043836E-4</v>
          </cell>
          <cell r="P33">
            <v>2.7887486627358685E-4</v>
          </cell>
        </row>
        <row r="34">
          <cell r="A34" t="str">
            <v>-</v>
          </cell>
          <cell r="B34" t="str">
            <v>VAR_cap</v>
          </cell>
          <cell r="C34" t="str">
            <v>SUP_H2NGA</v>
          </cell>
          <cell r="H34">
            <v>2.3189931551072301E-6</v>
          </cell>
          <cell r="I34">
            <v>5.5415961454493699E-6</v>
          </cell>
          <cell r="J34">
            <v>7.10766680377458E-6</v>
          </cell>
          <cell r="K34">
            <v>8.739000384961901E-6</v>
          </cell>
          <cell r="L34">
            <v>1.2144474093718498E-5</v>
          </cell>
          <cell r="M34">
            <v>1.2455599138226501E-5</v>
          </cell>
          <cell r="N34">
            <v>9.3762446056197994E-6</v>
          </cell>
          <cell r="O34">
            <v>1.2914062754161001E-5</v>
          </cell>
          <cell r="P34">
            <v>3.0273042484369998E-5</v>
          </cell>
        </row>
        <row r="35">
          <cell r="A35" t="str">
            <v>-</v>
          </cell>
          <cell r="B35" t="str">
            <v>VAR_cap</v>
          </cell>
          <cell r="C35" t="str">
            <v>D-ENGA</v>
          </cell>
          <cell r="E35">
            <v>1.0275149313324448</v>
          </cell>
          <cell r="F35">
            <v>1.0275167495094193</v>
          </cell>
          <cell r="G35">
            <v>1.0275195201808305</v>
          </cell>
          <cell r="H35">
            <v>1.0275232791672289</v>
          </cell>
          <cell r="I35">
            <v>1.0275308184067087</v>
          </cell>
          <cell r="J35">
            <v>1.0275423119711102</v>
          </cell>
          <cell r="K35">
            <v>1.0275662320975594</v>
          </cell>
          <cell r="L35">
            <v>0.91303460251417201</v>
          </cell>
          <cell r="M35">
            <v>1.129915161721498</v>
          </cell>
          <cell r="N35">
            <v>1.1628959600914499</v>
          </cell>
          <cell r="O35">
            <v>1.1629422808460099</v>
          </cell>
          <cell r="P35">
            <v>1.16313930275129</v>
          </cell>
        </row>
        <row r="36">
          <cell r="A36" t="str">
            <v>-</v>
          </cell>
          <cell r="B36" t="str">
            <v>VAR_cap</v>
          </cell>
          <cell r="C36" t="str">
            <v>D-CHEAT</v>
          </cell>
          <cell r="J36">
            <v>5.9563820066605702E-3</v>
          </cell>
          <cell r="K36">
            <v>6.57145168531787E-3</v>
          </cell>
          <cell r="L36">
            <v>7.6471657249040197E-3</v>
          </cell>
          <cell r="M36">
            <v>7.6619597503448603E-3</v>
          </cell>
          <cell r="N36">
            <v>8.3995299406540505E-3</v>
          </cell>
          <cell r="O36">
            <v>8.4648355847236102E-3</v>
          </cell>
          <cell r="P36">
            <v>1.5783610015953999E-2</v>
          </cell>
        </row>
        <row r="37">
          <cell r="A37" t="str">
            <v>-</v>
          </cell>
          <cell r="B37" t="str">
            <v>VAR_cap</v>
          </cell>
          <cell r="C37" t="str">
            <v>SUP_WSTBIO</v>
          </cell>
          <cell r="E37">
            <v>0.21267530365764348</v>
          </cell>
          <cell r="F37">
            <v>0.21996699890819207</v>
          </cell>
          <cell r="G37">
            <v>0.21996341804328703</v>
          </cell>
          <cell r="H37">
            <v>0.2192308289696914</v>
          </cell>
          <cell r="I37">
            <v>0.21877246028185846</v>
          </cell>
          <cell r="J37">
            <v>0.21263016972382476</v>
          </cell>
          <cell r="K37">
            <v>0.20655612794777464</v>
          </cell>
          <cell r="L37">
            <v>0.20048833068829283</v>
          </cell>
          <cell r="M37">
            <v>0.20046929049730058</v>
          </cell>
          <cell r="N37">
            <v>0.2004593693526753</v>
          </cell>
          <cell r="O37">
            <v>0.20045525482221538</v>
          </cell>
          <cell r="P37">
            <v>0.2003731418856759</v>
          </cell>
        </row>
        <row r="38">
          <cell r="A38" t="str">
            <v>-</v>
          </cell>
          <cell r="B38" t="str">
            <v>VAR_cap</v>
          </cell>
          <cell r="C38" t="str">
            <v>D-CNGA</v>
          </cell>
          <cell r="E38">
            <v>1.6937290647772899E-6</v>
          </cell>
          <cell r="F38">
            <v>2.8742680088406998E-6</v>
          </cell>
          <cell r="G38">
            <v>4.0193937593796198E-6</v>
          </cell>
          <cell r="H38">
            <v>5.3366046937872204E-6</v>
          </cell>
          <cell r="I38">
            <v>7.4331429084927896E-6</v>
          </cell>
          <cell r="J38">
            <v>1.0495662823508201E-5</v>
          </cell>
          <cell r="K38">
            <v>1.64950297497164E-5</v>
          </cell>
          <cell r="L38">
            <v>2.8145544613118099E-3</v>
          </cell>
          <cell r="M38">
            <v>2.8398136418730799E-3</v>
          </cell>
          <cell r="N38">
            <v>3.55190724882214E-3</v>
          </cell>
          <cell r="O38">
            <v>3.6200084551803301E-3</v>
          </cell>
          <cell r="P38">
            <v>7.2153708440810998E-3</v>
          </cell>
        </row>
        <row r="39">
          <cell r="A39" t="str">
            <v>-</v>
          </cell>
          <cell r="B39" t="str">
            <v>VAR_cap</v>
          </cell>
          <cell r="C39" t="str">
            <v>SUP_BIONGA</v>
          </cell>
          <cell r="E39">
            <v>4.2287798031150285E-2</v>
          </cell>
          <cell r="F39">
            <v>0.1172358336993943</v>
          </cell>
          <cell r="G39">
            <v>0.11073306807724642</v>
          </cell>
          <cell r="H39">
            <v>0.10503229198601534</v>
          </cell>
          <cell r="I39">
            <v>0.10354013640353685</v>
          </cell>
          <cell r="J39">
            <v>0.10343473076166149</v>
          </cell>
          <cell r="K39">
            <v>0.1034373688247941</v>
          </cell>
          <cell r="L39">
            <v>0.10371816708056636</v>
          </cell>
          <cell r="M39">
            <v>0.10369177009315542</v>
          </cell>
          <cell r="N39">
            <v>0.10377556772660472</v>
          </cell>
          <cell r="O39">
            <v>0.10377193038836562</v>
          </cell>
          <cell r="P39">
            <v>0.10419829482467977</v>
          </cell>
        </row>
        <row r="40">
          <cell r="A40" t="str">
            <v>-</v>
          </cell>
          <cell r="B40" t="str">
            <v>VAR_cap</v>
          </cell>
          <cell r="C40" t="str">
            <v>SUP_WODH2</v>
          </cell>
          <cell r="L40">
            <v>7.5112847074259399E-4</v>
          </cell>
          <cell r="M40">
            <v>7.5581011908611379E-4</v>
          </cell>
          <cell r="N40">
            <v>1.3483897775798416E-3</v>
          </cell>
          <cell r="O40">
            <v>1.4188339671042326E-3</v>
          </cell>
          <cell r="P40">
            <v>3.7716948992464615E-3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2.8329752941055701E-4</v>
          </cell>
          <cell r="I41">
            <v>1.05588559091251E-3</v>
          </cell>
          <cell r="J41">
            <v>1.0596125125749501E-3</v>
          </cell>
          <cell r="K41">
            <v>1.06643558928742E-3</v>
          </cell>
          <cell r="L41">
            <v>1.0702217382762499E-3</v>
          </cell>
          <cell r="M41">
            <v>1.12869496871084E-3</v>
          </cell>
          <cell r="N41">
            <v>1.26430567773747E-3</v>
          </cell>
          <cell r="O41">
            <v>1.8172801233686099E-3</v>
          </cell>
          <cell r="P41">
            <v>4.6289458205647904E-3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0.95961822903495986</v>
          </cell>
          <cell r="F42">
            <v>0.95961867726542516</v>
          </cell>
          <cell r="G42">
            <v>0.95961911939072897</v>
          </cell>
          <cell r="H42">
            <v>0.95961951793499556</v>
          </cell>
          <cell r="I42">
            <v>0.95962053063260422</v>
          </cell>
          <cell r="J42">
            <v>0.95962196117349086</v>
          </cell>
          <cell r="K42">
            <v>0.95962447538868267</v>
          </cell>
          <cell r="L42">
            <v>0.32782029645813215</v>
          </cell>
          <cell r="M42">
            <v>1.8687251826413401E-3</v>
          </cell>
          <cell r="N42">
            <v>2.0621586718459302E-3</v>
          </cell>
          <cell r="O42">
            <v>2.0774562459529001E-3</v>
          </cell>
          <cell r="P42">
            <v>2.6785806132853199E-3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3.1144613873752197E-5</v>
          </cell>
          <cell r="I43">
            <v>2.0251151899772099E-4</v>
          </cell>
          <cell r="J43">
            <v>5.54799836075759E-4</v>
          </cell>
          <cell r="K43">
            <v>6.92238012170439E-4</v>
          </cell>
          <cell r="L43">
            <v>8.5952190428443198E-4</v>
          </cell>
          <cell r="M43">
            <v>7.6313362374934703E-4</v>
          </cell>
          <cell r="N43">
            <v>9.1400216823204702E-4</v>
          </cell>
          <cell r="O43">
            <v>8.0475968392525697E-4</v>
          </cell>
          <cell r="P43">
            <v>1.6215978508985699E-3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2.5745137464821199E-6</v>
          </cell>
          <cell r="I44">
            <v>5.5675528570127498E-6</v>
          </cell>
          <cell r="J44">
            <v>7.0892961472657394E-6</v>
          </cell>
          <cell r="K44">
            <v>9.8719190674755388E-6</v>
          </cell>
          <cell r="L44">
            <v>1.0298284076187201E-5</v>
          </cell>
          <cell r="M44">
            <v>1.46411835023957E-5</v>
          </cell>
          <cell r="N44">
            <v>1.3262263127661101E-5</v>
          </cell>
          <cell r="O44">
            <v>1.3952177248030402E-5</v>
          </cell>
          <cell r="P44">
            <v>3.424224023857109E-5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1.9732485551688602E-5</v>
          </cell>
          <cell r="I45">
            <v>5.2884407993119404E-4</v>
          </cell>
          <cell r="J45">
            <v>1.47111234304391E-3</v>
          </cell>
          <cell r="K45">
            <v>1.81568037170268E-3</v>
          </cell>
          <cell r="L45">
            <v>1.8394298680889001E-3</v>
          </cell>
          <cell r="M45">
            <v>1.84681765903743E-3</v>
          </cell>
          <cell r="N45">
            <v>1.90681638548253E-3</v>
          </cell>
          <cell r="O45">
            <v>1.59029512642392E-3</v>
          </cell>
          <cell r="P45">
            <v>3.1985892671706302E-3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2.2350530626841745</v>
          </cell>
          <cell r="F46">
            <v>2.2350539224197767</v>
          </cell>
          <cell r="G46">
            <v>2.235055001777178</v>
          </cell>
          <cell r="H46">
            <v>2.2350562582141733</v>
          </cell>
          <cell r="I46">
            <v>2.2350581098106725</v>
          </cell>
          <cell r="J46">
            <v>2.2350612982160727</v>
          </cell>
          <cell r="K46">
            <v>2.2350674803109123</v>
          </cell>
          <cell r="L46">
            <v>2.009225344292076</v>
          </cell>
          <cell r="M46">
            <v>1.7214474566261699</v>
          </cell>
          <cell r="N46">
            <v>1.7214992425870499</v>
          </cell>
          <cell r="O46">
            <v>1.72154865822687</v>
          </cell>
          <cell r="P46">
            <v>1.72171928317122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5.3916164209403497E-2</v>
          </cell>
          <cell r="F47">
            <v>0.15753209887293981</v>
          </cell>
          <cell r="G47">
            <v>0.162397921818974</v>
          </cell>
          <cell r="H47">
            <v>0.16240477548388688</v>
          </cell>
          <cell r="I47">
            <v>0.16243687812848209</v>
          </cell>
          <cell r="J47">
            <v>0.1624507152006229</v>
          </cell>
          <cell r="K47">
            <v>0.16245208603690275</v>
          </cell>
          <cell r="L47">
            <v>0.16247822082046773</v>
          </cell>
          <cell r="M47">
            <v>0.16245989474212807</v>
          </cell>
          <cell r="N47">
            <v>0.16248392896792616</v>
          </cell>
          <cell r="O47">
            <v>0.16248277107782536</v>
          </cell>
          <cell r="P47">
            <v>0.16255671071582914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3.0972443450411173</v>
          </cell>
          <cell r="F48">
            <v>3.0972455970820314</v>
          </cell>
          <cell r="G48">
            <v>3.0972533703494767</v>
          </cell>
          <cell r="H48">
            <v>3.2125821275602169</v>
          </cell>
          <cell r="I48">
            <v>3.3580137721891692</v>
          </cell>
          <cell r="J48">
            <v>3.3580370490414011</v>
          </cell>
          <cell r="K48">
            <v>3.3580440558321492</v>
          </cell>
          <cell r="L48">
            <v>3.30211897630336</v>
          </cell>
          <cell r="M48">
            <v>3.1219647265434798</v>
          </cell>
          <cell r="N48">
            <v>3.1219695885691001</v>
          </cell>
          <cell r="O48">
            <v>3.0854117035536999</v>
          </cell>
          <cell r="P48">
            <v>3.0066677553794201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2.9676875724660898E-6</v>
          </cell>
          <cell r="F49">
            <v>8.9505690380734275E-5</v>
          </cell>
          <cell r="G49">
            <v>9.6421962616874331E-5</v>
          </cell>
          <cell r="H49">
            <v>9.7608620097027577E-5</v>
          </cell>
          <cell r="I49">
            <v>1.638212906713168E-4</v>
          </cell>
          <cell r="J49">
            <v>1.5177038783899333E-4</v>
          </cell>
          <cell r="K49">
            <v>1.4920853593042692E-4</v>
          </cell>
          <cell r="L49">
            <v>2.2647314809365229E-4</v>
          </cell>
          <cell r="M49">
            <v>1.8013577121852014E-4</v>
          </cell>
          <cell r="N49">
            <v>2.7726736278908522E-4</v>
          </cell>
          <cell r="O49">
            <v>2.422094517603712E-4</v>
          </cell>
          <cell r="P49">
            <v>4.9400001591892099E-4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1.6265139924045401E-3</v>
          </cell>
          <cell r="K50">
            <v>2.0409498251518442E-3</v>
          </cell>
          <cell r="L50">
            <v>3.4604158863574519E-3</v>
          </cell>
          <cell r="M50">
            <v>2.9415523541414454E-3</v>
          </cell>
          <cell r="N50">
            <v>3.7349199542932882E-3</v>
          </cell>
          <cell r="O50">
            <v>3.7246902262208295E-3</v>
          </cell>
          <cell r="P50">
            <v>7.0472333725397508E-3</v>
          </cell>
        </row>
        <row r="51">
          <cell r="A51" t="str">
            <v>-</v>
          </cell>
          <cell r="B51" t="str">
            <v>VAR_cap</v>
          </cell>
          <cell r="C51" t="str">
            <v>SUP_ELCH2</v>
          </cell>
          <cell r="E51">
            <v>5.8726872070713097E-4</v>
          </cell>
          <cell r="F51">
            <v>5.9812605268138317E-4</v>
          </cell>
          <cell r="G51">
            <v>6.2110841802537591E-4</v>
          </cell>
          <cell r="H51">
            <v>1.5971748377165797E-3</v>
          </cell>
          <cell r="I51">
            <v>5.0304207470052197E-3</v>
          </cell>
          <cell r="J51">
            <v>6.850191321157887E-3</v>
          </cell>
          <cell r="K51">
            <v>6.6049834030123041E-3</v>
          </cell>
          <cell r="L51">
            <v>2.4573585104481252E-2</v>
          </cell>
          <cell r="M51">
            <v>2.2656951184036701E-2</v>
          </cell>
          <cell r="N51">
            <v>5.9587533753535156E-2</v>
          </cell>
          <cell r="O51">
            <v>7.0391455777140538E-2</v>
          </cell>
          <cell r="P51">
            <v>7.3353974600456201E-2</v>
          </cell>
        </row>
        <row r="52">
          <cell r="A52" t="str">
            <v>-</v>
          </cell>
          <cell r="B52" t="str">
            <v>VAR_cap</v>
          </cell>
          <cell r="C52" t="str">
            <v>CT_CWODBDS</v>
          </cell>
          <cell r="E52">
            <v>3.4567798361330865E-2</v>
          </cell>
          <cell r="F52">
            <v>3.3053430963033689E-2</v>
          </cell>
          <cell r="G52">
            <v>3.2627628357652212E-2</v>
          </cell>
          <cell r="H52">
            <v>1.8486463263230057E-4</v>
          </cell>
          <cell r="I52">
            <v>1.3002212322937683E-4</v>
          </cell>
          <cell r="J52">
            <v>1.7171607162527988E-4</v>
          </cell>
          <cell r="K52">
            <v>1.9982134190813853E-4</v>
          </cell>
          <cell r="L52">
            <v>8.7791748238473738E-4</v>
          </cell>
          <cell r="M52">
            <v>9.0006532300733661E-4</v>
          </cell>
          <cell r="N52">
            <v>7.8690222371412162E-3</v>
          </cell>
          <cell r="O52">
            <v>7.0675350077045687E-2</v>
          </cell>
          <cell r="P52">
            <v>7.3862204979372278E-2</v>
          </cell>
        </row>
        <row r="53">
          <cell r="A53" t="str">
            <v>-</v>
          </cell>
          <cell r="B53" t="str">
            <v>VAR_cap</v>
          </cell>
          <cell r="C53" t="str">
            <v>CT_CWODPLT</v>
          </cell>
          <cell r="E53">
            <v>0.36468086558428403</v>
          </cell>
          <cell r="F53">
            <v>0.41475347973775784</v>
          </cell>
          <cell r="G53">
            <v>0.41476285943613567</v>
          </cell>
          <cell r="H53">
            <v>0.41573396923517875</v>
          </cell>
          <cell r="I53">
            <v>0.43614072158878409</v>
          </cell>
          <cell r="J53">
            <v>0.46786002634378449</v>
          </cell>
          <cell r="K53">
            <v>0.46276182865825644</v>
          </cell>
          <cell r="L53">
            <v>0.47038845758520831</v>
          </cell>
          <cell r="M53">
            <v>0.471635046222601</v>
          </cell>
          <cell r="N53">
            <v>0.47153081026350468</v>
          </cell>
          <cell r="O53">
            <v>0.4647720444303049</v>
          </cell>
          <cell r="P53">
            <v>0.45744753219078937</v>
          </cell>
        </row>
        <row r="54">
          <cell r="A54" t="str">
            <v>-</v>
          </cell>
          <cell r="B54" t="str">
            <v>VAR_cap</v>
          </cell>
          <cell r="C54" t="str">
            <v>D-DH2</v>
          </cell>
          <cell r="H54">
            <v>1.2751286530925099E-4</v>
          </cell>
          <cell r="I54">
            <v>3.6426204350985801E-4</v>
          </cell>
          <cell r="J54">
            <v>1.1458005440712401E-3</v>
          </cell>
          <cell r="K54">
            <v>1.2651869268725301E-3</v>
          </cell>
          <cell r="L54">
            <v>1.8027640812989399E-3</v>
          </cell>
          <cell r="M54">
            <v>1.8292805645308901E-3</v>
          </cell>
          <cell r="N54">
            <v>2.2356638869292099E-3</v>
          </cell>
          <cell r="O54">
            <v>2.2593088602988099E-3</v>
          </cell>
          <cell r="P54">
            <v>4.4123330969307404E-3</v>
          </cell>
        </row>
        <row r="55">
          <cell r="A55" t="str">
            <v>-</v>
          </cell>
          <cell r="B55" t="str">
            <v>VAR_cap</v>
          </cell>
          <cell r="C55" t="str">
            <v>CT_CWODETH</v>
          </cell>
          <cell r="E55">
            <v>7.1928185005478498E-3</v>
          </cell>
          <cell r="F55">
            <v>1.740697765415895E-4</v>
          </cell>
          <cell r="G55">
            <v>1.7220561207547964E-4</v>
          </cell>
          <cell r="H55">
            <v>1.0551410153640008E-4</v>
          </cell>
          <cell r="I55">
            <v>1.1040698336708E-4</v>
          </cell>
          <cell r="J55">
            <v>8.2606522083719831E-5</v>
          </cell>
          <cell r="K55">
            <v>8.2274760934193184E-5</v>
          </cell>
          <cell r="L55">
            <v>1.587842920578868E-4</v>
          </cell>
          <cell r="M55">
            <v>1.4897023302288471E-4</v>
          </cell>
          <cell r="N55">
            <v>2.404689629368108E-4</v>
          </cell>
          <cell r="O55">
            <v>2.1172691226164586E-4</v>
          </cell>
          <cell r="P55">
            <v>4.3833710609597767E-4</v>
          </cell>
        </row>
        <row r="56">
          <cell r="A56" t="str">
            <v>-</v>
          </cell>
          <cell r="B56" t="str">
            <v>VAR_cap</v>
          </cell>
          <cell r="C56" t="str">
            <v>D-INGA</v>
          </cell>
          <cell r="E56">
            <v>1.9844864873813799</v>
          </cell>
          <cell r="F56">
            <v>1.984488220545922</v>
          </cell>
          <cell r="G56">
            <v>1.9844908321618218</v>
          </cell>
          <cell r="H56">
            <v>1.9844945862582568</v>
          </cell>
          <cell r="I56">
            <v>1.9845006938037719</v>
          </cell>
          <cell r="J56">
            <v>1.9845092726538986</v>
          </cell>
          <cell r="K56">
            <v>1.9845246595574959</v>
          </cell>
          <cell r="L56">
            <v>0.9030269758301136</v>
          </cell>
          <cell r="M56">
            <v>0.76542140015222593</v>
          </cell>
          <cell r="N56">
            <v>0.66423702235464299</v>
          </cell>
          <cell r="O56">
            <v>0.66446160265638499</v>
          </cell>
          <cell r="P56">
            <v>0.66500987882909302</v>
          </cell>
        </row>
        <row r="57">
          <cell r="A57" t="str">
            <v>-</v>
          </cell>
          <cell r="B57" t="str">
            <v>VAR_cap</v>
          </cell>
          <cell r="C57" t="str">
            <v>SUP_H2DSL</v>
          </cell>
          <cell r="H57">
            <v>2.8548904913575799E-6</v>
          </cell>
          <cell r="I57">
            <v>5.9449543722564188E-6</v>
          </cell>
          <cell r="J57">
            <v>8.4070660412520392E-6</v>
          </cell>
          <cell r="K57">
            <v>1.0820867724797299E-5</v>
          </cell>
          <cell r="L57">
            <v>1.0295971225364E-5</v>
          </cell>
          <cell r="M57">
            <v>1.6524340753451199E-5</v>
          </cell>
          <cell r="N57">
            <v>1.52023784444143E-5</v>
          </cell>
          <cell r="O57">
            <v>1.5953034938097698E-5</v>
          </cell>
          <cell r="P57">
            <v>3.8321903293595902E-5</v>
          </cell>
        </row>
        <row r="58">
          <cell r="A58" t="str">
            <v>ELC35</v>
          </cell>
          <cell r="B58" t="str">
            <v>VAR_fout</v>
          </cell>
          <cell r="C58" t="str">
            <v>SUP_WSTBIO</v>
          </cell>
          <cell r="E58">
            <v>0.11258825077243444</v>
          </cell>
          <cell r="F58">
            <v>0.11645247946495943</v>
          </cell>
          <cell r="G58">
            <v>0.11226956775826755</v>
          </cell>
          <cell r="H58">
            <v>0.11606296989334916</v>
          </cell>
          <cell r="I58">
            <v>0.11581970510832282</v>
          </cell>
          <cell r="J58">
            <v>0.1125683106372395</v>
          </cell>
          <cell r="K58">
            <v>0.10935262603933038</v>
          </cell>
          <cell r="L58">
            <v>0.10613849664951498</v>
          </cell>
          <cell r="M58">
            <v>0.10613015860954361</v>
          </cell>
          <cell r="N58">
            <v>0.10612320549309109</v>
          </cell>
          <cell r="O58">
            <v>0.10612168953799146</v>
          </cell>
          <cell r="P58">
            <v>0.10607542949146793</v>
          </cell>
        </row>
        <row r="59">
          <cell r="A59" t="str">
            <v>ELC35</v>
          </cell>
          <cell r="B59" t="str">
            <v>VAR_fout</v>
          </cell>
          <cell r="C59" t="str">
            <v>ESOL-PV_A</v>
          </cell>
          <cell r="H59">
            <v>1.9531662616833587E-3</v>
          </cell>
          <cell r="I59">
            <v>7.2797321260019317E-3</v>
          </cell>
          <cell r="J59">
            <v>7.3037076200160537E-3</v>
          </cell>
          <cell r="K59">
            <v>7.3463671969054766E-3</v>
          </cell>
          <cell r="L59">
            <v>7.3722648834405212E-3</v>
          </cell>
          <cell r="M59">
            <v>7.771612875511081E-3</v>
          </cell>
          <cell r="N59">
            <v>8.704613804919414E-3</v>
          </cell>
          <cell r="O59">
            <v>1.2511735560705724E-2</v>
          </cell>
          <cell r="P59">
            <v>3.1883795052808105E-2</v>
          </cell>
        </row>
        <row r="60">
          <cell r="A60" t="str">
            <v>ELC35</v>
          </cell>
          <cell r="B60" t="str">
            <v>VAR_fout</v>
          </cell>
          <cell r="C60" t="str">
            <v>SUP_WODBIO</v>
          </cell>
          <cell r="F60">
            <v>8.41863664687125E-6</v>
          </cell>
          <cell r="G60">
            <v>1.9062902953356757E-5</v>
          </cell>
          <cell r="H60">
            <v>4.4472074595586229E-5</v>
          </cell>
          <cell r="I60">
            <v>6.6045483198143209E-5</v>
          </cell>
          <cell r="J60">
            <v>7.2441100743562994E-5</v>
          </cell>
          <cell r="K60">
            <v>7.5538093237311529E-5</v>
          </cell>
          <cell r="L60">
            <v>8.5317961428722466E-5</v>
          </cell>
          <cell r="M60">
            <v>8.8189882630188655E-5</v>
          </cell>
          <cell r="N60">
            <v>1.0929940312904558E-4</v>
          </cell>
          <cell r="O60">
            <v>1.1840727713653797E-4</v>
          </cell>
          <cell r="P60">
            <v>2.1455602695950497E-4</v>
          </cell>
        </row>
        <row r="61">
          <cell r="A61" t="str">
            <v>ELC35</v>
          </cell>
          <cell r="B61" t="str">
            <v>VAR_fin</v>
          </cell>
          <cell r="C61" t="str">
            <v>D-CELC</v>
          </cell>
          <cell r="E61">
            <v>0.36906227557191656</v>
          </cell>
          <cell r="F61">
            <v>5.4767719692865341E-2</v>
          </cell>
          <cell r="G61">
            <v>5.7512354799312444E-2</v>
          </cell>
          <cell r="H61">
            <v>3.7524954804524648E-2</v>
          </cell>
          <cell r="I61">
            <v>0.1023193832887536</v>
          </cell>
          <cell r="J61">
            <v>0.13006724022514962</v>
          </cell>
          <cell r="K61">
            <v>0.12438712841215017</v>
          </cell>
          <cell r="L61">
            <v>0.32660123452249717</v>
          </cell>
          <cell r="M61">
            <v>0.3453849964310044</v>
          </cell>
          <cell r="N61">
            <v>0.86548776190300836</v>
          </cell>
          <cell r="O61">
            <v>1.0799832663582429</v>
          </cell>
          <cell r="P61">
            <v>1.2008589168733463</v>
          </cell>
        </row>
        <row r="62">
          <cell r="A62" t="str">
            <v>SCH2S</v>
          </cell>
          <cell r="B62" t="str">
            <v>VAR_fin</v>
          </cell>
          <cell r="C62" t="str">
            <v>SUP_NGAH2</v>
          </cell>
          <cell r="L62">
            <v>5.5004421234876371E-3</v>
          </cell>
          <cell r="M62">
            <v>5.6114789458322446E-3</v>
          </cell>
          <cell r="N62">
            <v>6.7487274386825967E-3</v>
          </cell>
          <cell r="O62">
            <v>6.8630510492290594E-3</v>
          </cell>
          <cell r="P62">
            <v>1.3767448898730656E-2</v>
          </cell>
        </row>
        <row r="63">
          <cell r="A63" t="str">
            <v>SCH2S</v>
          </cell>
          <cell r="B63" t="str">
            <v>VAR_fin</v>
          </cell>
          <cell r="C63" t="str">
            <v>SUP_WODH2</v>
          </cell>
          <cell r="L63">
            <v>1.8141804397230125E-2</v>
          </cell>
          <cell r="M63">
            <v>1.6758764506620175E-2</v>
          </cell>
          <cell r="N63">
            <v>2.9551191641262225E-2</v>
          </cell>
          <cell r="O63">
            <v>3.1021490078705041E-2</v>
          </cell>
          <cell r="P63">
            <v>8.5269208556788378E-2</v>
          </cell>
        </row>
        <row r="64">
          <cell r="A64" t="str">
            <v>CWST</v>
          </cell>
          <cell r="B64" t="str">
            <v>VAR_fout</v>
          </cell>
          <cell r="C64" t="str">
            <v>D-CWST</v>
          </cell>
          <cell r="E64">
            <v>9.6793727592644299</v>
          </cell>
          <cell r="F64">
            <v>10.011586020287504</v>
          </cell>
          <cell r="G64">
            <v>9.6519751252750563</v>
          </cell>
          <cell r="H64">
            <v>9.9780993259739432</v>
          </cell>
          <cell r="I64">
            <v>9.9571855048840909</v>
          </cell>
          <cell r="J64">
            <v>9.6808443446550676</v>
          </cell>
          <cell r="K64">
            <v>9.4044973365665481</v>
          </cell>
          <cell r="L64">
            <v>9.1281480546644467</v>
          </cell>
          <cell r="M64">
            <v>9.1281661288713494</v>
          </cell>
          <cell r="N64">
            <v>9.1281866734438655</v>
          </cell>
          <cell r="O64">
            <v>9.1282199346666832</v>
          </cell>
          <cell r="P64">
            <v>9.128372508940922</v>
          </cell>
        </row>
        <row r="65">
          <cell r="A65" t="str">
            <v>CWST</v>
          </cell>
          <cell r="B65" t="str">
            <v>VAR_fin</v>
          </cell>
          <cell r="C65" t="str">
            <v>SUP_WSTHTGBIO</v>
          </cell>
          <cell r="J65">
            <v>3.2115277613818578E-3</v>
          </cell>
          <cell r="K65">
            <v>3.317447194502427E-3</v>
          </cell>
          <cell r="L65">
            <v>3.2698712818598772E-3</v>
          </cell>
          <cell r="M65">
            <v>4.0332925778116535E-3</v>
          </cell>
          <cell r="N65">
            <v>4.6230926235576357E-3</v>
          </cell>
          <cell r="O65">
            <v>4.7866826719366613E-3</v>
          </cell>
          <cell r="P65">
            <v>8.9162992315820252E-3</v>
          </cell>
        </row>
        <row r="66">
          <cell r="A66" t="str">
            <v>CWST</v>
          </cell>
          <cell r="B66" t="str">
            <v>VAR_fin</v>
          </cell>
          <cell r="C66" t="str">
            <v>SUP_WSTBIO</v>
          </cell>
          <cell r="E66">
            <v>9.6793727592644299</v>
          </cell>
          <cell r="F66">
            <v>10.011586020287504</v>
          </cell>
          <cell r="G66">
            <v>9.6519751252750563</v>
          </cell>
          <cell r="H66">
            <v>9.9780993259739432</v>
          </cell>
          <cell r="I66">
            <v>9.9571855048840909</v>
          </cell>
          <cell r="J66">
            <v>9.6776584773558287</v>
          </cell>
          <cell r="K66">
            <v>9.4012014786384235</v>
          </cell>
          <cell r="L66">
            <v>9.1248781833825809</v>
          </cell>
          <cell r="M66">
            <v>9.1241613501747665</v>
          </cell>
          <cell r="N66">
            <v>9.1235635808203117</v>
          </cell>
          <cell r="O66">
            <v>9.1234332519947561</v>
          </cell>
          <cell r="P66">
            <v>9.1194562097093428</v>
          </cell>
        </row>
        <row r="67">
          <cell r="A67" t="str">
            <v>NGA</v>
          </cell>
          <cell r="B67" t="str">
            <v>VAR_fout</v>
          </cell>
          <cell r="C67" t="str">
            <v>D-LNGA</v>
          </cell>
          <cell r="H67">
            <v>2.7977697357514418E-3</v>
          </cell>
          <cell r="I67">
            <v>4.5647657697451246E-3</v>
          </cell>
          <cell r="J67">
            <v>4.4236770067413618E-3</v>
          </cell>
          <cell r="K67">
            <v>4.7444162606984641E-3</v>
          </cell>
          <cell r="L67">
            <v>1.0395215729391356E-2</v>
          </cell>
          <cell r="M67">
            <v>5.3642647101049467E-3</v>
          </cell>
          <cell r="N67">
            <v>1.0656589801542826E-2</v>
          </cell>
          <cell r="O67">
            <v>8.0450641989122801E-3</v>
          </cell>
          <cell r="P67">
            <v>1.7823125234610306E-2</v>
          </cell>
        </row>
        <row r="68">
          <cell r="A68" t="str">
            <v>NGA</v>
          </cell>
          <cell r="B68" t="str">
            <v>VAR_fin</v>
          </cell>
          <cell r="C68" t="str">
            <v>D-ENGA</v>
          </cell>
          <cell r="E68">
            <v>5.5480213068722799</v>
          </cell>
          <cell r="F68">
            <v>2.3888925517278752</v>
          </cell>
          <cell r="G68">
            <v>2.0466653996842918</v>
          </cell>
          <cell r="H68">
            <v>2.8580815778348883</v>
          </cell>
          <cell r="I68">
            <v>2.3096362729881683</v>
          </cell>
          <cell r="J68">
            <v>5.9609054725240833</v>
          </cell>
          <cell r="K68">
            <v>14.470254752373073</v>
          </cell>
          <cell r="L68">
            <v>17.021408582205488</v>
          </cell>
          <cell r="M68">
            <v>18.569955106256781</v>
          </cell>
          <cell r="N68">
            <v>20.214053259977138</v>
          </cell>
          <cell r="O68">
            <v>19.382870654041763</v>
          </cell>
          <cell r="P68">
            <v>17.765796069021619</v>
          </cell>
        </row>
        <row r="69">
          <cell r="A69" t="str">
            <v>NGA</v>
          </cell>
          <cell r="B69" t="str">
            <v>VAR_fin</v>
          </cell>
          <cell r="C69" t="str">
            <v>D-TNGA</v>
          </cell>
          <cell r="E69">
            <v>0.26538555637388189</v>
          </cell>
          <cell r="F69">
            <v>0.13269312079718321</v>
          </cell>
          <cell r="G69">
            <v>0.21631521695106962</v>
          </cell>
          <cell r="H69">
            <v>7.7710540398986186E-3</v>
          </cell>
          <cell r="I69">
            <v>6.9033514528437038E-3</v>
          </cell>
          <cell r="J69">
            <v>9.8037237009390866E-3</v>
          </cell>
          <cell r="K69">
            <v>9.3008036109503943E-3</v>
          </cell>
          <cell r="L69">
            <v>8.1307931142092973E-3</v>
          </cell>
          <cell r="M69">
            <v>8.3679434135176221E-3</v>
          </cell>
          <cell r="N69">
            <v>7.999331956714744E-3</v>
          </cell>
          <cell r="O69">
            <v>8.1784353046229601E-3</v>
          </cell>
          <cell r="P69">
            <v>7.5703134660921297E-3</v>
          </cell>
        </row>
        <row r="70">
          <cell r="A70" t="str">
            <v>NGA</v>
          </cell>
          <cell r="B70" t="str">
            <v>VAR_fin</v>
          </cell>
          <cell r="C70" t="str">
            <v>D-SNGA</v>
          </cell>
          <cell r="E70">
            <v>27.037634375032717</v>
          </cell>
          <cell r="F70">
            <v>25.302767602906993</v>
          </cell>
          <cell r="G70">
            <v>27.046310896248634</v>
          </cell>
          <cell r="H70">
            <v>32.419887472838212</v>
          </cell>
          <cell r="I70">
            <v>38.508555477834292</v>
          </cell>
          <cell r="J70">
            <v>38.282215934867203</v>
          </cell>
          <cell r="K70">
            <v>36.297628198158527</v>
          </cell>
          <cell r="L70">
            <v>32.054202852377934</v>
          </cell>
          <cell r="M70">
            <v>31.414801290318493</v>
          </cell>
          <cell r="N70">
            <v>30.891657061522299</v>
          </cell>
          <cell r="O70">
            <v>31.019837737153296</v>
          </cell>
          <cell r="P70">
            <v>30.705243428627423</v>
          </cell>
        </row>
        <row r="71">
          <cell r="A71" t="str">
            <v>NGA</v>
          </cell>
          <cell r="B71" t="str">
            <v>VAR_fin</v>
          </cell>
          <cell r="C71" t="str">
            <v>D-RNGA</v>
          </cell>
          <cell r="E71">
            <v>47.104977253130158</v>
          </cell>
          <cell r="F71">
            <v>48.433077475773281</v>
          </cell>
          <cell r="G71">
            <v>51.97230784388087</v>
          </cell>
          <cell r="H71">
            <v>55.106734912679805</v>
          </cell>
          <cell r="I71">
            <v>57.566371386272593</v>
          </cell>
          <cell r="J71">
            <v>56.886818885575245</v>
          </cell>
          <cell r="K71">
            <v>55.753362440418897</v>
          </cell>
          <cell r="L71">
            <v>56.203870533061028</v>
          </cell>
          <cell r="M71">
            <v>53.69463059453561</v>
          </cell>
          <cell r="N71">
            <v>50.947290816337791</v>
          </cell>
          <cell r="O71">
            <v>52.08852175622836</v>
          </cell>
          <cell r="P71">
            <v>44.430509163294225</v>
          </cell>
        </row>
        <row r="72">
          <cell r="A72" t="str">
            <v>NGA</v>
          </cell>
          <cell r="B72" t="str">
            <v>VAR_fin</v>
          </cell>
          <cell r="C72" t="str">
            <v>D-INGA</v>
          </cell>
          <cell r="E72">
            <v>37.289702787657582</v>
          </cell>
          <cell r="F72">
            <v>30.46231809431335</v>
          </cell>
          <cell r="G72">
            <v>31.314553050117471</v>
          </cell>
          <cell r="H72">
            <v>28.630982739046001</v>
          </cell>
          <cell r="I72">
            <v>25.406210279501138</v>
          </cell>
          <cell r="J72">
            <v>22.192749799857697</v>
          </cell>
          <cell r="K72">
            <v>17.119367973742392</v>
          </cell>
          <cell r="L72">
            <v>17.051512773664825</v>
          </cell>
          <cell r="M72">
            <v>15.661691949242423</v>
          </cell>
          <cell r="N72">
            <v>12.885640405211028</v>
          </cell>
          <cell r="O72">
            <v>11.896110423637824</v>
          </cell>
          <cell r="P72">
            <v>10.482575197735006</v>
          </cell>
        </row>
        <row r="73">
          <cell r="A73" t="str">
            <v>CO2</v>
          </cell>
          <cell r="B73" t="str">
            <v>VAR_fout</v>
          </cell>
          <cell r="C73" t="str">
            <v>D-ENGA</v>
          </cell>
          <cell r="E73">
            <v>312.90840170759702</v>
          </cell>
          <cell r="F73">
            <v>134.73353991745199</v>
          </cell>
          <cell r="G73">
            <v>115.431928542194</v>
          </cell>
          <cell r="H73">
            <v>161.195800989888</v>
          </cell>
          <cell r="I73">
            <v>130.26348579653299</v>
          </cell>
          <cell r="J73">
            <v>336.195068650358</v>
          </cell>
          <cell r="K73">
            <v>816.12236803384098</v>
          </cell>
          <cell r="L73">
            <v>960.00744403638998</v>
          </cell>
          <cell r="M73">
            <v>1047.34546799288</v>
          </cell>
          <cell r="N73">
            <v>1140.0726038627099</v>
          </cell>
          <cell r="O73">
            <v>1093.1939048879501</v>
          </cell>
          <cell r="P73">
            <v>1001.99089829282</v>
          </cell>
        </row>
        <row r="74">
          <cell r="A74" t="str">
            <v>CO2</v>
          </cell>
          <cell r="B74" t="str">
            <v>VAR_fout</v>
          </cell>
          <cell r="C74" t="str">
            <v>D-ILFO</v>
          </cell>
          <cell r="E74">
            <v>690.95623006972301</v>
          </cell>
          <cell r="F74">
            <v>659.574846512421</v>
          </cell>
          <cell r="G74">
            <v>600.90464852462196</v>
          </cell>
          <cell r="H74">
            <v>534.03407003206803</v>
          </cell>
          <cell r="I74">
            <v>417.20340162197499</v>
          </cell>
          <cell r="J74">
            <v>259.12241545512302</v>
          </cell>
          <cell r="K74">
            <v>142.23472526917399</v>
          </cell>
          <cell r="L74">
            <v>26.343632641483801</v>
          </cell>
          <cell r="M74">
            <v>25.625579805138599</v>
          </cell>
          <cell r="N74">
            <v>26.336013631960899</v>
          </cell>
          <cell r="O74">
            <v>25.128783132412298</v>
          </cell>
          <cell r="P74">
            <v>25.857563542057701</v>
          </cell>
        </row>
        <row r="75">
          <cell r="A75" t="str">
            <v>CO2</v>
          </cell>
          <cell r="B75" t="str">
            <v>VAR_fout</v>
          </cell>
          <cell r="C75" t="str">
            <v>D-TNGA</v>
          </cell>
          <cell r="E75">
            <v>14.9677453794869</v>
          </cell>
          <cell r="F75">
            <v>7.4838920129611299</v>
          </cell>
          <cell r="G75">
            <v>12.200178236040299</v>
          </cell>
          <cell r="H75">
            <v>0.43828744785028201</v>
          </cell>
          <cell r="I75">
            <v>0.38934902194038501</v>
          </cell>
          <cell r="J75">
            <v>0.55293001673296505</v>
          </cell>
          <cell r="K75">
            <v>0.524565323657602</v>
          </cell>
          <cell r="L75">
            <v>0.458576731641404</v>
          </cell>
          <cell r="M75">
            <v>0.471952008522394</v>
          </cell>
          <cell r="N75">
            <v>0.45116232235871101</v>
          </cell>
          <cell r="O75">
            <v>0.46126375118073498</v>
          </cell>
          <cell r="P75">
            <v>0.42696567948759601</v>
          </cell>
        </row>
        <row r="76">
          <cell r="A76" t="str">
            <v>CO2</v>
          </cell>
          <cell r="B76" t="str">
            <v>VAR_fout</v>
          </cell>
          <cell r="C76" t="str">
            <v>D-SNGA</v>
          </cell>
          <cell r="E76">
            <v>1524.9225787518501</v>
          </cell>
          <cell r="F76">
            <v>1427.0760928039499</v>
          </cell>
          <cell r="G76">
            <v>1525.41193454842</v>
          </cell>
          <cell r="H76">
            <v>1828.4816534680799</v>
          </cell>
          <cell r="I76">
            <v>2171.88252894985</v>
          </cell>
          <cell r="J76">
            <v>2159.1169787265098</v>
          </cell>
          <cell r="K76">
            <v>2047.18623037614</v>
          </cell>
          <cell r="L76">
            <v>1807.85704087411</v>
          </cell>
          <cell r="M76">
            <v>1771.7947927739599</v>
          </cell>
          <cell r="N76">
            <v>1742.28945826986</v>
          </cell>
          <cell r="O76">
            <v>1749.51884837544</v>
          </cell>
          <cell r="P76">
            <v>1731.7757293745899</v>
          </cell>
        </row>
        <row r="77">
          <cell r="A77" t="str">
            <v>CO2</v>
          </cell>
          <cell r="B77" t="str">
            <v>VAR_fout</v>
          </cell>
          <cell r="C77" t="str">
            <v>D-RNGA</v>
          </cell>
          <cell r="E77">
            <v>2656.72071707654</v>
          </cell>
          <cell r="F77">
            <v>2731.6255696336102</v>
          </cell>
          <cell r="G77">
            <v>2931.23816239488</v>
          </cell>
          <cell r="H77">
            <v>3108.01984907514</v>
          </cell>
          <cell r="I77">
            <v>3246.74334618577</v>
          </cell>
          <cell r="J77">
            <v>3208.41658514644</v>
          </cell>
          <cell r="K77">
            <v>3144.48964163963</v>
          </cell>
          <cell r="L77">
            <v>3169.8982980646401</v>
          </cell>
          <cell r="M77">
            <v>3028.3771655318101</v>
          </cell>
          <cell r="N77">
            <v>2873.4272020414501</v>
          </cell>
          <cell r="O77">
            <v>2937.7926270512799</v>
          </cell>
          <cell r="P77">
            <v>2505.8807168098001</v>
          </cell>
        </row>
        <row r="78">
          <cell r="A78" t="str">
            <v>CO2</v>
          </cell>
          <cell r="B78" t="str">
            <v>VAR_fout</v>
          </cell>
          <cell r="C78" t="str">
            <v>D-SLFO</v>
          </cell>
          <cell r="E78">
            <v>2267.7887447018602</v>
          </cell>
          <cell r="F78">
            <v>2015.68802997946</v>
          </cell>
          <cell r="G78">
            <v>1900.38432317447</v>
          </cell>
          <cell r="H78">
            <v>1611.2743990147001</v>
          </cell>
          <cell r="I78">
            <v>1255.5215366765899</v>
          </cell>
          <cell r="J78">
            <v>1053.45679573852</v>
          </cell>
          <cell r="K78">
            <v>981.03797206494698</v>
          </cell>
          <cell r="L78">
            <v>968.24268563492296</v>
          </cell>
          <cell r="M78">
            <v>857.14287387278603</v>
          </cell>
          <cell r="N78">
            <v>759.41334950932901</v>
          </cell>
          <cell r="O78">
            <v>499.03196986372501</v>
          </cell>
          <cell r="P78">
            <v>254.57889606016801</v>
          </cell>
        </row>
        <row r="79">
          <cell r="A79" t="str">
            <v>CO2</v>
          </cell>
          <cell r="B79" t="str">
            <v>VAR_fout</v>
          </cell>
          <cell r="C79" t="str">
            <v>D-RLFO</v>
          </cell>
          <cell r="E79">
            <v>4514.4839807724502</v>
          </cell>
          <cell r="F79">
            <v>3846.5241944358199</v>
          </cell>
          <cell r="G79">
            <v>3347.1519101341601</v>
          </cell>
          <cell r="H79">
            <v>3442.6184654854301</v>
          </cell>
          <cell r="I79">
            <v>2758.2085805216998</v>
          </cell>
          <cell r="J79">
            <v>2517.5399781809601</v>
          </cell>
          <cell r="K79">
            <v>2431.0003855137302</v>
          </cell>
          <cell r="L79">
            <v>2070.1129810320399</v>
          </cell>
          <cell r="M79">
            <v>1934.9067414151</v>
          </cell>
          <cell r="N79">
            <v>1663.8396835016099</v>
          </cell>
          <cell r="O79">
            <v>1265.0316352848199</v>
          </cell>
          <cell r="P79">
            <v>507.97137497270597</v>
          </cell>
        </row>
        <row r="80">
          <cell r="A80" t="str">
            <v>CO2</v>
          </cell>
          <cell r="B80" t="str">
            <v>VAR_fout</v>
          </cell>
          <cell r="C80" t="str">
            <v>D-TGSL</v>
          </cell>
          <cell r="E80">
            <v>5896.1166222294896</v>
          </cell>
          <cell r="F80">
            <v>5605.5522975820004</v>
          </cell>
          <cell r="G80">
            <v>5901.3317699198597</v>
          </cell>
          <cell r="H80">
            <v>4284.3655468694096</v>
          </cell>
          <cell r="I80">
            <v>3245.1910869000799</v>
          </cell>
          <cell r="J80">
            <v>2815.6057977380001</v>
          </cell>
          <cell r="K80">
            <v>2421.74664993737</v>
          </cell>
          <cell r="L80">
            <v>2090.35219619793</v>
          </cell>
          <cell r="M80">
            <v>1907.6171391329101</v>
          </cell>
          <cell r="N80">
            <v>1734.85500273353</v>
          </cell>
          <cell r="O80">
            <v>1606.9455451608301</v>
          </cell>
          <cell r="P80">
            <v>1538.0595604917701</v>
          </cell>
        </row>
        <row r="81">
          <cell r="A81" t="str">
            <v>CO2</v>
          </cell>
          <cell r="B81" t="str">
            <v>VAR_fout</v>
          </cell>
          <cell r="C81" t="str">
            <v>D-INGA</v>
          </cell>
          <cell r="E81">
            <v>2103.1392372238902</v>
          </cell>
          <cell r="F81">
            <v>1718.0747405192701</v>
          </cell>
          <cell r="G81">
            <v>1766.1407920266199</v>
          </cell>
          <cell r="H81">
            <v>1614.7874264821901</v>
          </cell>
          <cell r="I81">
            <v>1432.91025976386</v>
          </cell>
          <cell r="J81">
            <v>1251.67108871197</v>
          </cell>
          <cell r="K81">
            <v>965.53235371907101</v>
          </cell>
          <cell r="L81">
            <v>961.705320434697</v>
          </cell>
          <cell r="M81">
            <v>883.31942593727297</v>
          </cell>
          <cell r="N81">
            <v>726.75011885390199</v>
          </cell>
          <cell r="O81">
            <v>670.94062789317297</v>
          </cell>
          <cell r="P81">
            <v>591.21724115225402</v>
          </cell>
        </row>
        <row r="82">
          <cell r="A82" t="str">
            <v>ENGA</v>
          </cell>
          <cell r="B82" t="str">
            <v>VAR_fout</v>
          </cell>
          <cell r="C82" t="str">
            <v>D-ENGA</v>
          </cell>
          <cell r="E82">
            <v>5.7494236719099483</v>
          </cell>
          <cell r="F82">
            <v>2.3816745510270088</v>
          </cell>
          <cell r="G82">
            <v>2.4387865364408174</v>
          </cell>
          <cell r="H82">
            <v>3.3018165782674411</v>
          </cell>
          <cell r="I82">
            <v>2.7551408144077816</v>
          </cell>
          <cell r="J82">
            <v>6.3948053204445667</v>
          </cell>
          <cell r="K82">
            <v>14.87707333905491</v>
          </cell>
          <cell r="L82">
            <v>17.420073774209097</v>
          </cell>
          <cell r="M82">
            <v>18.963693776267295</v>
          </cell>
          <cell r="N82">
            <v>20.602455293359554</v>
          </cell>
          <cell r="O82">
            <v>19.773905768108779</v>
          </cell>
          <cell r="P82">
            <v>18.162243831963583</v>
          </cell>
        </row>
        <row r="83">
          <cell r="A83" t="str">
            <v>ILFO</v>
          </cell>
          <cell r="B83" t="str">
            <v>VAR_fout</v>
          </cell>
          <cell r="C83" t="str">
            <v>D-ILFO</v>
          </cell>
          <cell r="E83">
            <v>9.2186764693397247</v>
          </cell>
          <cell r="F83">
            <v>8.7999888454567525</v>
          </cell>
          <cell r="G83">
            <v>8.0176657320413103</v>
          </cell>
          <cell r="H83">
            <v>7.1273666782421703</v>
          </cell>
          <cell r="I83">
            <v>5.5688179214147802</v>
          </cell>
          <cell r="J83">
            <v>3.4597207935760927</v>
          </cell>
          <cell r="K83">
            <v>1.9002277627445872</v>
          </cell>
          <cell r="L83">
            <v>0.35404457746611595</v>
          </cell>
          <cell r="M83">
            <v>0.34447150376944852</v>
          </cell>
          <cell r="N83">
            <v>0.35414894782898415</v>
          </cell>
          <cell r="O83">
            <v>0.33811685467663949</v>
          </cell>
          <cell r="P83">
            <v>0.35076151931479604</v>
          </cell>
        </row>
        <row r="84">
          <cell r="A84" t="str">
            <v>CHEAT</v>
          </cell>
          <cell r="B84" t="str">
            <v>VAR_fout</v>
          </cell>
          <cell r="C84" t="str">
            <v>D-CHEAT</v>
          </cell>
          <cell r="J84">
            <v>4.3575095458295403E-3</v>
          </cell>
          <cell r="K84">
            <v>4.8161659285575449E-3</v>
          </cell>
          <cell r="L84">
            <v>5.5933815608217637E-3</v>
          </cell>
          <cell r="M84">
            <v>4.959971303615131E-3</v>
          </cell>
          <cell r="N84">
            <v>5.3786579992788526E-3</v>
          </cell>
          <cell r="O84">
            <v>5.340291342516958E-3</v>
          </cell>
          <cell r="P84">
            <v>1.0055519215319773E-2</v>
          </cell>
        </row>
        <row r="85">
          <cell r="A85" t="str">
            <v>CHEAT</v>
          </cell>
          <cell r="B85" t="str">
            <v>VAR_fin</v>
          </cell>
          <cell r="C85" t="str">
            <v>SUP_ELCH2_SOEC</v>
          </cell>
          <cell r="J85">
            <v>4.3575095458295403E-3</v>
          </cell>
          <cell r="K85">
            <v>4.8161659285575449E-3</v>
          </cell>
          <cell r="L85">
            <v>5.5933815608217637E-3</v>
          </cell>
          <cell r="M85">
            <v>4.959971303615131E-3</v>
          </cell>
          <cell r="N85">
            <v>5.3786579992788526E-3</v>
          </cell>
          <cell r="O85">
            <v>5.340291342516958E-3</v>
          </cell>
          <cell r="P85">
            <v>1.0055519215319773E-2</v>
          </cell>
        </row>
        <row r="86">
          <cell r="A86" t="str">
            <v>EH2</v>
          </cell>
          <cell r="B86" t="str">
            <v>VAR_fout</v>
          </cell>
          <cell r="C86" t="str">
            <v>D-ENGA</v>
          </cell>
          <cell r="J86">
            <v>7.1177898314254192E-3</v>
          </cell>
          <cell r="K86">
            <v>7.9169550023574248E-3</v>
          </cell>
          <cell r="L86">
            <v>2.1554789618853546E-2</v>
          </cell>
          <cell r="M86">
            <v>2.4039067807471177E-2</v>
          </cell>
          <cell r="N86">
            <v>6.8922376905961702E-2</v>
          </cell>
          <cell r="O86">
            <v>8.987842048203884E-2</v>
          </cell>
          <cell r="P86">
            <v>7.4877037514605074E-2</v>
          </cell>
        </row>
        <row r="87">
          <cell r="A87" t="str">
            <v>TDSL</v>
          </cell>
          <cell r="B87" t="str">
            <v>VAR_fout</v>
          </cell>
          <cell r="C87" t="str">
            <v>D-TBDS1</v>
          </cell>
          <cell r="E87">
            <v>2.9751192930640649</v>
          </cell>
          <cell r="F87">
            <v>2.9709916917033961</v>
          </cell>
          <cell r="G87">
            <v>4.4716036872210099</v>
          </cell>
          <cell r="H87">
            <v>2.4081889428833705</v>
          </cell>
          <cell r="I87">
            <v>1.7834138585013255</v>
          </cell>
          <cell r="J87">
            <v>1.80265035984961</v>
          </cell>
          <cell r="K87">
            <v>1.6901236726142992</v>
          </cell>
          <cell r="L87">
            <v>1.6538759075674028</v>
          </cell>
          <cell r="M87">
            <v>1.6488487935586869</v>
          </cell>
          <cell r="N87">
            <v>1.6276400934485209</v>
          </cell>
          <cell r="O87">
            <v>1.7707456485623867</v>
          </cell>
          <cell r="P87">
            <v>1.9038885908367496</v>
          </cell>
        </row>
        <row r="88">
          <cell r="A88" t="str">
            <v>CNGA</v>
          </cell>
          <cell r="B88" t="str">
            <v>VAR_fout</v>
          </cell>
          <cell r="C88" t="str">
            <v>D-CNGA</v>
          </cell>
          <cell r="L88">
            <v>7.2374238466942501E-3</v>
          </cell>
          <cell r="M88">
            <v>7.3835249287266388E-3</v>
          </cell>
          <cell r="N88">
            <v>8.8799045245823594E-3</v>
          </cell>
          <cell r="O88">
            <v>9.0303303279329703E-3</v>
          </cell>
          <cell r="P88">
            <v>1.8115064340435069E-2</v>
          </cell>
        </row>
        <row r="89">
          <cell r="A89" t="str">
            <v>CNGA</v>
          </cell>
          <cell r="B89" t="str">
            <v>VAR_fin</v>
          </cell>
          <cell r="C89" t="str">
            <v>SUP_NGAH2</v>
          </cell>
          <cell r="L89">
            <v>7.2374238466942501E-3</v>
          </cell>
          <cell r="M89">
            <v>7.3835249287266388E-3</v>
          </cell>
          <cell r="N89">
            <v>8.8799045245823594E-3</v>
          </cell>
          <cell r="O89">
            <v>9.0303303279329703E-3</v>
          </cell>
          <cell r="P89">
            <v>1.8115064340435069E-2</v>
          </cell>
        </row>
        <row r="90">
          <cell r="A90" t="str">
            <v>LBIO</v>
          </cell>
          <cell r="B90" t="str">
            <v>VAR_fin</v>
          </cell>
          <cell r="C90" t="str">
            <v>D-LBIO</v>
          </cell>
          <cell r="H90">
            <v>6.1753029937637819E-3</v>
          </cell>
          <cell r="I90">
            <v>6.6077967572208879E-2</v>
          </cell>
          <cell r="J90">
            <v>4.3552394466296759E-2</v>
          </cell>
          <cell r="K90">
            <v>1.0095522445784256E-2</v>
          </cell>
          <cell r="L90">
            <v>1.6808057109707369E-2</v>
          </cell>
          <cell r="M90">
            <v>7.8412219519633525E-3</v>
          </cell>
          <cell r="N90">
            <v>1.3989095115781896E-2</v>
          </cell>
          <cell r="O90">
            <v>1.0544450217997488E-2</v>
          </cell>
          <cell r="P90">
            <v>2.3774569895033296E-2</v>
          </cell>
        </row>
        <row r="91">
          <cell r="A91" t="str">
            <v>H2_E</v>
          </cell>
          <cell r="B91" t="str">
            <v>VAR_fout</v>
          </cell>
          <cell r="C91" t="str">
            <v>SUP_ELCH2_D</v>
          </cell>
          <cell r="H91">
            <v>4.9953459961472048E-5</v>
          </cell>
          <cell r="I91">
            <v>1.3804905670373787E-3</v>
          </cell>
          <cell r="J91">
            <v>3.9491240034495462E-3</v>
          </cell>
          <cell r="K91">
            <v>5.0148337517099658E-3</v>
          </cell>
          <cell r="L91">
            <v>5.2224274888168108E-3</v>
          </cell>
          <cell r="M91">
            <v>5.2415062184947934E-3</v>
          </cell>
          <cell r="N91">
            <v>5.4131472700327749E-3</v>
          </cell>
          <cell r="O91">
            <v>4.5090498727051757E-3</v>
          </cell>
          <cell r="P91">
            <v>9.0744040313531765E-3</v>
          </cell>
        </row>
        <row r="92">
          <cell r="A92" t="str">
            <v>H2_E</v>
          </cell>
          <cell r="B92" t="str">
            <v>VAR_fin</v>
          </cell>
          <cell r="C92" t="str">
            <v>D-DH2</v>
          </cell>
          <cell r="H92">
            <v>4.9953459961472069E-5</v>
          </cell>
          <cell r="I92">
            <v>1.3804905670373787E-3</v>
          </cell>
          <cell r="J92">
            <v>3.9491240034495462E-3</v>
          </cell>
          <cell r="K92">
            <v>5.0148337517099658E-3</v>
          </cell>
          <cell r="L92">
            <v>5.2224274888168108E-3</v>
          </cell>
          <cell r="M92">
            <v>5.2415062184947934E-3</v>
          </cell>
          <cell r="N92">
            <v>5.4131472700327749E-3</v>
          </cell>
          <cell r="O92">
            <v>4.5090498727051757E-3</v>
          </cell>
          <cell r="P92">
            <v>9.0744040313531765E-3</v>
          </cell>
        </row>
        <row r="93">
          <cell r="A93" t="str">
            <v>BNGA</v>
          </cell>
          <cell r="B93" t="str">
            <v>VAR_fout</v>
          </cell>
          <cell r="C93" t="str">
            <v>SUP_BIONGA</v>
          </cell>
          <cell r="E93">
            <v>1.1764724457873541</v>
          </cell>
          <cell r="F93">
            <v>3.3002665311854797</v>
          </cell>
          <cell r="G93">
            <v>3.1683797419726667</v>
          </cell>
          <cell r="H93">
            <v>3.1681504016603745</v>
          </cell>
          <cell r="I93">
            <v>3.1681571161755282</v>
          </cell>
          <cell r="J93">
            <v>3.1649592328087066</v>
          </cell>
          <cell r="K93">
            <v>3.1650432522441236</v>
          </cell>
          <cell r="L93">
            <v>3.1732031807612748</v>
          </cell>
          <cell r="M93">
            <v>3.1727222338459895</v>
          </cell>
          <cell r="N93">
            <v>3.1748936478241889</v>
          </cell>
          <cell r="O93">
            <v>3.1749886868060835</v>
          </cell>
          <cell r="P93">
            <v>3.1871802781045089</v>
          </cell>
        </row>
        <row r="94">
          <cell r="A94" t="str">
            <v>BNGA</v>
          </cell>
          <cell r="B94" t="str">
            <v>VAR_fin</v>
          </cell>
          <cell r="C94" t="str">
            <v>D-ENGA</v>
          </cell>
          <cell r="E94">
            <v>0.21976958652002054</v>
          </cell>
          <cell r="F94">
            <v>3.7470437875654746E-4</v>
          </cell>
          <cell r="G94">
            <v>0.39982660238905077</v>
          </cell>
          <cell r="H94">
            <v>0.45430651673943334</v>
          </cell>
          <cell r="I94">
            <v>0.45432002454109033</v>
          </cell>
          <cell r="J94">
            <v>0.45435556932908755</v>
          </cell>
          <cell r="K94">
            <v>0.45437148535720273</v>
          </cell>
          <cell r="L94">
            <v>0.45439354276642385</v>
          </cell>
          <cell r="M94">
            <v>0.45441126802674159</v>
          </cell>
          <cell r="N94">
            <v>0.45443749184696075</v>
          </cell>
          <cell r="O94">
            <v>0.45449415131517013</v>
          </cell>
          <cell r="P94">
            <v>0.45474370639784095</v>
          </cell>
        </row>
        <row r="95">
          <cell r="A95" t="str">
            <v>BNGA</v>
          </cell>
          <cell r="B95" t="str">
            <v>VAR_fin</v>
          </cell>
          <cell r="C95" t="str">
            <v>D-CNGA</v>
          </cell>
          <cell r="L95">
            <v>7.2605446626820141E-3</v>
          </cell>
          <cell r="M95">
            <v>7.4071124820928947E-3</v>
          </cell>
          <cell r="N95">
            <v>8.9082724415167121E-3</v>
          </cell>
          <cell r="O95">
            <v>9.0591787980852552E-3</v>
          </cell>
          <cell r="P95">
            <v>1.817293507981604E-2</v>
          </cell>
        </row>
        <row r="96">
          <cell r="A96" t="str">
            <v>BNGA</v>
          </cell>
          <cell r="B96" t="str">
            <v>VAR_fin</v>
          </cell>
          <cell r="C96" t="str">
            <v>D-TNGA</v>
          </cell>
          <cell r="E96">
            <v>2.2040569077466429E-2</v>
          </cell>
          <cell r="F96">
            <v>1.8569191635970612E-2</v>
          </cell>
          <cell r="G96">
            <v>9.0123209684936124E-3</v>
          </cell>
          <cell r="H96">
            <v>3.6687375940024848E-3</v>
          </cell>
          <cell r="I96">
            <v>3.5509315451167723E-3</v>
          </cell>
          <cell r="J96">
            <v>3.6806108594841287E-4</v>
          </cell>
          <cell r="K96">
            <v>4.1180709556032082E-4</v>
          </cell>
          <cell r="L96">
            <v>1.0661601305596963E-3</v>
          </cell>
          <cell r="M96">
            <v>5.4270806970980535E-4</v>
          </cell>
          <cell r="N96">
            <v>8.5761885163344051E-4</v>
          </cell>
          <cell r="O96">
            <v>7.0333273810098222E-4</v>
          </cell>
          <cell r="P96">
            <v>1.2606721582774064E-3</v>
          </cell>
        </row>
        <row r="97">
          <cell r="A97" t="str">
            <v>BNGA</v>
          </cell>
          <cell r="B97" t="str">
            <v>VAR_fin</v>
          </cell>
          <cell r="C97" t="str">
            <v>D-SNGA</v>
          </cell>
          <cell r="E97">
            <v>0.30256857574869345</v>
          </cell>
          <cell r="F97">
            <v>3.2768200409418338</v>
          </cell>
          <cell r="G97">
            <v>5.2340275518733409E-2</v>
          </cell>
          <cell r="H97">
            <v>2.3438639231663882E-3</v>
          </cell>
          <cell r="I97">
            <v>2.351737796749988E-3</v>
          </cell>
          <cell r="J97">
            <v>2.365305255754813E-3</v>
          </cell>
          <cell r="K97">
            <v>2.3812145671757794E-3</v>
          </cell>
          <cell r="L97">
            <v>2.4240455526511801E-3</v>
          </cell>
          <cell r="M97">
            <v>2.4373939987137596E-3</v>
          </cell>
          <cell r="N97">
            <v>2.540400098687189E-3</v>
          </cell>
          <cell r="O97">
            <v>2.5801120139256305E-3</v>
          </cell>
          <cell r="P97">
            <v>4.0417694728093496E-3</v>
          </cell>
        </row>
        <row r="98">
          <cell r="A98" t="str">
            <v>BNGA</v>
          </cell>
          <cell r="B98" t="str">
            <v>VAR_fin</v>
          </cell>
          <cell r="C98" t="str">
            <v>D-RNGA</v>
          </cell>
          <cell r="E98">
            <v>0.30860597854484184</v>
          </cell>
          <cell r="F98">
            <v>4.1639375477643759E-3</v>
          </cell>
          <cell r="G98">
            <v>4.1657732374553646E-3</v>
          </cell>
          <cell r="H98">
            <v>4.1701008222277021E-3</v>
          </cell>
          <cell r="I98">
            <v>4.1730375720672713E-3</v>
          </cell>
          <cell r="J98">
            <v>4.1799375711066948E-3</v>
          </cell>
          <cell r="K98">
            <v>4.184632553009029E-3</v>
          </cell>
          <cell r="L98">
            <v>4.2027065814979492E-3</v>
          </cell>
          <cell r="M98">
            <v>4.2023614541583177E-3</v>
          </cell>
          <cell r="N98">
            <v>4.2360095844114019E-3</v>
          </cell>
          <cell r="O98">
            <v>4.2565045508681171E-3</v>
          </cell>
          <cell r="P98">
            <v>4.6149100299541822E-3</v>
          </cell>
        </row>
        <row r="99">
          <cell r="A99" t="str">
            <v>BNGA</v>
          </cell>
          <cell r="B99" t="str">
            <v>VAR_fin</v>
          </cell>
          <cell r="C99" t="str">
            <v>D-INGA</v>
          </cell>
          <cell r="E99">
            <v>0.32354446321952579</v>
          </cell>
          <cell r="F99">
            <v>3.7796747313718367E-4</v>
          </cell>
          <cell r="G99">
            <v>2.7030704985754714</v>
          </cell>
          <cell r="H99">
            <v>2.7035261509453874</v>
          </cell>
          <cell r="I99">
            <v>2.7035345758103499</v>
          </cell>
          <cell r="J99">
            <v>2.7035413841907916</v>
          </cell>
          <cell r="K99">
            <v>2.7035530005874095</v>
          </cell>
          <cell r="L99">
            <v>2.7035727069185933</v>
          </cell>
          <cell r="M99">
            <v>2.7035771980178214</v>
          </cell>
          <cell r="N99">
            <v>2.7036049605055292</v>
          </cell>
          <cell r="O99">
            <v>2.7036348478113092</v>
          </cell>
          <cell r="P99">
            <v>2.7038329006056427</v>
          </cell>
        </row>
        <row r="100">
          <cell r="A100" t="str">
            <v>LFO</v>
          </cell>
          <cell r="B100" t="str">
            <v>VAR_fin</v>
          </cell>
          <cell r="C100" t="str">
            <v>D-ILFO</v>
          </cell>
          <cell r="E100">
            <v>9.3752541393449444</v>
          </cell>
          <cell r="F100">
            <v>8.9494551765593009</v>
          </cell>
          <cell r="G100">
            <v>8.153387361256744</v>
          </cell>
          <cell r="H100">
            <v>7.2460525106115012</v>
          </cell>
          <cell r="I100">
            <v>5.6608331291991174</v>
          </cell>
          <cell r="J100">
            <v>3.5159079437601477</v>
          </cell>
          <cell r="K100">
            <v>1.9299148611828258</v>
          </cell>
          <cell r="L100">
            <v>0.35744413353438048</v>
          </cell>
          <cell r="M100">
            <v>0.34770121852291203</v>
          </cell>
          <cell r="N100">
            <v>0.35734075484343147</v>
          </cell>
          <cell r="O100">
            <v>0.34096042242079078</v>
          </cell>
          <cell r="P100">
            <v>0.35084889473619724</v>
          </cell>
        </row>
        <row r="101">
          <cell r="A101" t="str">
            <v>LFO</v>
          </cell>
          <cell r="B101" t="str">
            <v>VAR_fin</v>
          </cell>
          <cell r="C101" t="str">
            <v>D-SLFO</v>
          </cell>
          <cell r="E101">
            <v>30.770539276823072</v>
          </cell>
          <cell r="F101">
            <v>27.349905427129716</v>
          </cell>
          <cell r="G101">
            <v>25.785404656370023</v>
          </cell>
          <cell r="H101">
            <v>21.862610570077354</v>
          </cell>
          <cell r="I101">
            <v>17.03557037553043</v>
          </cell>
          <cell r="J101">
            <v>14.293850688446692</v>
          </cell>
          <cell r="K101">
            <v>13.311234356376497</v>
          </cell>
          <cell r="L101">
            <v>13.13762124335037</v>
          </cell>
          <cell r="M101">
            <v>11.630161110892598</v>
          </cell>
          <cell r="N101">
            <v>10.304116004197134</v>
          </cell>
          <cell r="O101">
            <v>6.7711257783409007</v>
          </cell>
          <cell r="P101">
            <v>3.4542591052940042</v>
          </cell>
        </row>
        <row r="102">
          <cell r="A102" t="str">
            <v>LFO</v>
          </cell>
          <cell r="B102" t="str">
            <v>VAR_fin</v>
          </cell>
          <cell r="C102" t="str">
            <v>D-RLFO</v>
          </cell>
          <cell r="E102">
            <v>61.254870838160805</v>
          </cell>
          <cell r="F102">
            <v>52.191644429251312</v>
          </cell>
          <cell r="G102">
            <v>45.415901087302004</v>
          </cell>
          <cell r="H102">
            <v>46.71124105136262</v>
          </cell>
          <cell r="I102">
            <v>37.424811133265877</v>
          </cell>
          <cell r="J102">
            <v>34.159294140854314</v>
          </cell>
          <cell r="K102">
            <v>32.985079857716805</v>
          </cell>
          <cell r="L102">
            <v>28.088371520109082</v>
          </cell>
          <cell r="M102">
            <v>26.253822814316162</v>
          </cell>
          <cell r="N102">
            <v>22.575843738149359</v>
          </cell>
          <cell r="O102">
            <v>17.164608348504981</v>
          </cell>
          <cell r="P102">
            <v>6.8924202845686144</v>
          </cell>
        </row>
        <row r="103">
          <cell r="A103" t="str">
            <v>MNR</v>
          </cell>
          <cell r="B103" t="str">
            <v>VAR_fin</v>
          </cell>
          <cell r="C103" t="str">
            <v>SUP_MNRBIO</v>
          </cell>
          <cell r="E103">
            <v>3.7980884154034444</v>
          </cell>
          <cell r="F103">
            <v>12.162567233633743</v>
          </cell>
          <cell r="G103">
            <v>12.539765895305477</v>
          </cell>
          <cell r="H103">
            <v>12.540414067414439</v>
          </cell>
          <cell r="I103">
            <v>12.540423311179778</v>
          </cell>
          <cell r="J103">
            <v>12.543526797962388</v>
          </cell>
          <cell r="K103">
            <v>12.54375828571246</v>
          </cell>
          <cell r="L103">
            <v>12.54397934336837</v>
          </cell>
          <cell r="M103">
            <v>12.544090900284228</v>
          </cell>
          <cell r="N103">
            <v>12.54452001030511</v>
          </cell>
          <cell r="O103">
            <v>12.545169152803652</v>
          </cell>
          <cell r="P103">
            <v>12.547359972459574</v>
          </cell>
        </row>
        <row r="104">
          <cell r="A104" t="str">
            <v>TNGA</v>
          </cell>
          <cell r="B104" t="str">
            <v>VAR_fout</v>
          </cell>
          <cell r="C104" t="str">
            <v>D-TNGA</v>
          </cell>
          <cell r="E104">
            <v>0.28651221090301343</v>
          </cell>
          <cell r="F104">
            <v>0.1525527308458545</v>
          </cell>
          <cell r="G104">
            <v>0.22655926827572601</v>
          </cell>
          <cell r="H104">
            <v>1.1489896109285394E-2</v>
          </cell>
          <cell r="I104">
            <v>1.0529895314933407E-2</v>
          </cell>
          <cell r="J104">
            <v>1.0247917254149391E-2</v>
          </cell>
          <cell r="K104">
            <v>9.7905825149692521E-3</v>
          </cell>
          <cell r="L104">
            <v>9.2931355208240255E-3</v>
          </cell>
          <cell r="M104">
            <v>8.9935003294650366E-3</v>
          </cell>
          <cell r="N104">
            <v>8.9513886105103656E-3</v>
          </cell>
          <cell r="O104">
            <v>8.9720729695834979E-3</v>
          </cell>
          <cell r="P104">
            <v>8.9310508434551489E-3</v>
          </cell>
        </row>
        <row r="105">
          <cell r="A105" t="str">
            <v>WOD</v>
          </cell>
          <cell r="B105" t="str">
            <v>VAR_fin</v>
          </cell>
          <cell r="C105" t="str">
            <v>D-CWOD</v>
          </cell>
          <cell r="E105">
            <v>9.4199766198133048</v>
          </cell>
          <cell r="F105">
            <v>10.113960206826585</v>
          </cell>
          <cell r="G105">
            <v>9.8755542735655659</v>
          </cell>
          <cell r="H105">
            <v>8.5214187907940406</v>
          </cell>
          <cell r="I105">
            <v>8.8627599358748377</v>
          </cell>
          <cell r="J105">
            <v>9.4158049584329326</v>
          </cell>
          <cell r="K105">
            <v>9.329785140113076</v>
          </cell>
          <cell r="L105">
            <v>9.5484551915258695</v>
          </cell>
          <cell r="M105">
            <v>9.5242877813036575</v>
          </cell>
          <cell r="N105">
            <v>9.9038588101753131</v>
          </cell>
          <cell r="O105">
            <v>13.285789382704632</v>
          </cell>
          <cell r="P105">
            <v>13.415674045338738</v>
          </cell>
        </row>
        <row r="106">
          <cell r="A106" t="str">
            <v>GSL</v>
          </cell>
          <cell r="B106" t="str">
            <v>VAR_fin</v>
          </cell>
          <cell r="C106" t="str">
            <v>D-TGSL</v>
          </cell>
          <cell r="E106">
            <v>79.893179163001165</v>
          </cell>
          <cell r="F106">
            <v>75.955993192167981</v>
          </cell>
          <cell r="G106">
            <v>79.963845120865386</v>
          </cell>
          <cell r="H106">
            <v>58.053733697417464</v>
          </cell>
          <cell r="I106">
            <v>43.972778955285662</v>
          </cell>
          <cell r="J106">
            <v>38.151840077750776</v>
          </cell>
          <cell r="K106">
            <v>32.814995256603922</v>
          </cell>
          <cell r="L106">
            <v>28.324555504037036</v>
          </cell>
          <cell r="M106">
            <v>25.848470719958154</v>
          </cell>
          <cell r="N106">
            <v>23.50752036224295</v>
          </cell>
          <cell r="O106">
            <v>21.774329880228105</v>
          </cell>
          <cell r="P106">
            <v>20.84091545381796</v>
          </cell>
        </row>
        <row r="107">
          <cell r="A107" t="str">
            <v>IBIO</v>
          </cell>
          <cell r="B107" t="str">
            <v>VAR_fout</v>
          </cell>
          <cell r="C107" t="str">
            <v>D-IBIO</v>
          </cell>
          <cell r="E107">
            <v>0.43673201772453429</v>
          </cell>
          <cell r="F107">
            <v>0.55206670460119878</v>
          </cell>
          <cell r="G107">
            <v>1.1860438402226947</v>
          </cell>
          <cell r="H107">
            <v>2.4600089460012771</v>
          </cell>
          <cell r="I107">
            <v>3.9578600383532523</v>
          </cell>
          <cell r="J107">
            <v>5.9806206537805897</v>
          </cell>
          <cell r="K107">
            <v>9.0910702256946898</v>
          </cell>
          <cell r="L107">
            <v>9.1602440655322681</v>
          </cell>
          <cell r="M107">
            <v>9.3776094294123666</v>
          </cell>
          <cell r="N107">
            <v>9.6568607700387634</v>
          </cell>
          <cell r="O107">
            <v>9.6572922087180597</v>
          </cell>
          <cell r="P107">
            <v>9.6681872183607194</v>
          </cell>
        </row>
        <row r="108">
          <cell r="A108" t="str">
            <v>SNGA</v>
          </cell>
          <cell r="B108" t="str">
            <v>VAR_fout</v>
          </cell>
          <cell r="C108" t="str">
            <v>D-SNGA</v>
          </cell>
          <cell r="E108">
            <v>27.253139537379088</v>
          </cell>
          <cell r="F108">
            <v>28.488577476207301</v>
          </cell>
          <cell r="G108">
            <v>27.012356967080596</v>
          </cell>
          <cell r="H108">
            <v>32.318945650925222</v>
          </cell>
          <cell r="I108">
            <v>38.388214922233871</v>
          </cell>
          <cell r="J108">
            <v>38.162604339959685</v>
          </cell>
          <cell r="K108">
            <v>36.184366429871126</v>
          </cell>
          <cell r="L108">
            <v>31.954416701741529</v>
          </cell>
          <cell r="M108">
            <v>31.31708357907754</v>
          </cell>
          <cell r="N108">
            <v>30.79556434957393</v>
          </cell>
          <cell r="O108">
            <v>30.923339989590115</v>
          </cell>
          <cell r="P108">
            <v>30.61115387412509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2.8613020842698754E-5</v>
          </cell>
          <cell r="I109">
            <v>6.9292337794238639E-5</v>
          </cell>
          <cell r="J109">
            <v>8.2998625123850911E-5</v>
          </cell>
          <cell r="K109">
            <v>8.1142774056902902E-5</v>
          </cell>
          <cell r="L109">
            <v>1.8686924828173858E-4</v>
          </cell>
          <cell r="M109">
            <v>1.3716210107385182E-4</v>
          </cell>
          <cell r="N109">
            <v>2.7820146234175668E-4</v>
          </cell>
          <cell r="O109">
            <v>2.5577971547304667E-4</v>
          </cell>
          <cell r="P109">
            <v>6.5088795345641544E-4</v>
          </cell>
        </row>
        <row r="110">
          <cell r="A110" t="str">
            <v>AUX_H2STG_IN</v>
          </cell>
          <cell r="B110" t="str">
            <v>VAR_fin</v>
          </cell>
          <cell r="C110" t="str">
            <v>STG-H2</v>
          </cell>
          <cell r="H110">
            <v>1.3119210669397269E-4</v>
          </cell>
          <cell r="I110">
            <v>3.3987339035532031E-4</v>
          </cell>
          <cell r="J110">
            <v>3.5808983598635715E-4</v>
          </cell>
          <cell r="K110">
            <v>3.5865547319194867E-4</v>
          </cell>
          <cell r="L110">
            <v>7.6606895769562469E-4</v>
          </cell>
          <cell r="M110">
            <v>5.9499065845330576E-4</v>
          </cell>
          <cell r="N110">
            <v>1.1056528501068312E-3</v>
          </cell>
          <cell r="O110">
            <v>1.0904413072689004E-3</v>
          </cell>
          <cell r="P110">
            <v>2.6529704857518425E-3</v>
          </cell>
        </row>
        <row r="111">
          <cell r="A111" t="str">
            <v>AUX_H2STG_IN</v>
          </cell>
          <cell r="B111" t="str">
            <v>VAR_fin</v>
          </cell>
          <cell r="C111" t="str">
            <v>STG-H2</v>
          </cell>
          <cell r="H111">
            <v>2.3194828094553912E-5</v>
          </cell>
          <cell r="I111">
            <v>4.2302524181592089E-5</v>
          </cell>
          <cell r="J111">
            <v>5.7727609335412319E-5</v>
          </cell>
          <cell r="K111">
            <v>5.3203167029190309E-5</v>
          </cell>
          <cell r="L111">
            <v>1.142847262765793E-4</v>
          </cell>
          <cell r="M111">
            <v>6.8674372366687804E-5</v>
          </cell>
          <cell r="N111">
            <v>1.3619271812514492E-4</v>
          </cell>
          <cell r="O111">
            <v>1.1650306154400246E-4</v>
          </cell>
          <cell r="P111">
            <v>2.986774845482029E-4</v>
          </cell>
        </row>
        <row r="112">
          <cell r="A112" t="str">
            <v>AUX_H2STG_IN</v>
          </cell>
          <cell r="B112" t="str">
            <v>VAR_fin</v>
          </cell>
          <cell r="C112" t="str">
            <v>STG-H2</v>
          </cell>
          <cell r="H112">
            <v>2.8700610597760195E-5</v>
          </cell>
          <cell r="I112">
            <v>9.2361596926038566E-5</v>
          </cell>
          <cell r="J112">
            <v>7.0304915471328813E-5</v>
          </cell>
          <cell r="K112">
            <v>6.8285632666181814E-5</v>
          </cell>
          <cell r="L112">
            <v>1.6766880020695939E-4</v>
          </cell>
          <cell r="M112">
            <v>1.0541126566870113E-4</v>
          </cell>
          <cell r="N112">
            <v>2.1248383075437484E-4</v>
          </cell>
          <cell r="O112">
            <v>1.7671654155819563E-4</v>
          </cell>
          <cell r="P112">
            <v>4.8857845468841597E-4</v>
          </cell>
        </row>
        <row r="113">
          <cell r="A113" t="str">
            <v>AUX_H2STG_IN</v>
          </cell>
          <cell r="B113" t="str">
            <v>VAR_fin</v>
          </cell>
          <cell r="C113" t="str">
            <v>STG-H2</v>
          </cell>
          <cell r="H113">
            <v>5.0683647158959569E-5</v>
          </cell>
          <cell r="I113">
            <v>1.3591693145345089E-4</v>
          </cell>
          <cell r="J113">
            <v>1.4705868605576503E-4</v>
          </cell>
          <cell r="K113">
            <v>1.5602389943967425E-4</v>
          </cell>
          <cell r="L113">
            <v>2.9724618293034696E-4</v>
          </cell>
          <cell r="M113">
            <v>2.8374291934406352E-4</v>
          </cell>
          <cell r="N113">
            <v>4.7877483888555342E-4</v>
          </cell>
          <cell r="O113">
            <v>5.4144198869365845E-4</v>
          </cell>
          <cell r="P113">
            <v>1.2148265930588104E-3</v>
          </cell>
        </row>
        <row r="114">
          <cell r="A114" t="str">
            <v>H2</v>
          </cell>
          <cell r="B114" t="str">
            <v>VAR_fout</v>
          </cell>
          <cell r="C114" t="str">
            <v>SUP_NGAH2</v>
          </cell>
          <cell r="L114">
            <v>5.5004421234876371E-3</v>
          </cell>
          <cell r="M114">
            <v>5.6114789458322446E-3</v>
          </cell>
          <cell r="N114">
            <v>6.7487274386825967E-3</v>
          </cell>
          <cell r="O114">
            <v>6.8630510492290594E-3</v>
          </cell>
          <cell r="P114">
            <v>1.3767448898730656E-2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3.0549444271100731E-5</v>
          </cell>
          <cell r="I115">
            <v>6.5546451117894924E-5</v>
          </cell>
          <cell r="J115">
            <v>8.065578934174944E-5</v>
          </cell>
          <cell r="K115">
            <v>7.7427154251098537E-5</v>
          </cell>
          <cell r="L115">
            <v>1.8835384445921254E-4</v>
          </cell>
          <cell r="M115">
            <v>1.2645034832584328E-4</v>
          </cell>
          <cell r="N115">
            <v>2.7244038254914616E-4</v>
          </cell>
          <cell r="O115">
            <v>2.5048681675448773E-4</v>
          </cell>
          <cell r="P115">
            <v>6.39057386324317E-4</v>
          </cell>
        </row>
        <row r="116">
          <cell r="A116" t="str">
            <v>H2</v>
          </cell>
          <cell r="B116" t="str">
            <v>VAR_fout</v>
          </cell>
          <cell r="C116" t="str">
            <v>STG-H2</v>
          </cell>
          <cell r="H116">
            <v>1.2985598109921975E-4</v>
          </cell>
          <cell r="I116">
            <v>3.3664660172448243E-4</v>
          </cell>
          <cell r="J116">
            <v>3.5446786228237096E-4</v>
          </cell>
          <cell r="K116">
            <v>3.5502885808914072E-4</v>
          </cell>
          <cell r="L116">
            <v>7.5835959110192913E-4</v>
          </cell>
          <cell r="M116">
            <v>5.8902083308351981E-4</v>
          </cell>
          <cell r="N116">
            <v>1.0945760144324529E-3</v>
          </cell>
          <cell r="O116">
            <v>1.0795337561715953E-3</v>
          </cell>
          <cell r="P116">
            <v>2.6264488928821415E-3</v>
          </cell>
        </row>
        <row r="117">
          <cell r="A117" t="str">
            <v>H2</v>
          </cell>
          <cell r="B117" t="str">
            <v>VAR_fout</v>
          </cell>
          <cell r="C117" t="str">
            <v>STG-H2</v>
          </cell>
          <cell r="H117">
            <v>4.3526246274001398E-5</v>
          </cell>
          <cell r="I117">
            <v>1.1687616813791127E-4</v>
          </cell>
          <cell r="J117">
            <v>1.2032437593161912E-4</v>
          </cell>
          <cell r="K117">
            <v>1.2596324162181369E-4</v>
          </cell>
          <cell r="L117">
            <v>2.5937302161705182E-4</v>
          </cell>
          <cell r="M117">
            <v>2.361954475836224E-4</v>
          </cell>
          <cell r="N117">
            <v>4.0183379795313042E-4</v>
          </cell>
          <cell r="O117">
            <v>4.2501273634858985E-4</v>
          </cell>
          <cell r="P117">
            <v>1.0020033411604126E-3</v>
          </cell>
        </row>
        <row r="118">
          <cell r="A118" t="str">
            <v>H2</v>
          </cell>
          <cell r="B118" t="str">
            <v>VAR_fout</v>
          </cell>
          <cell r="C118" t="str">
            <v>STG-H2</v>
          </cell>
          <cell r="H118">
            <v>2.74733730518071E-5</v>
          </cell>
          <cell r="I118">
            <v>8.9392035007432826E-5</v>
          </cell>
          <cell r="J118">
            <v>9.263443365436404E-5</v>
          </cell>
          <cell r="K118">
            <v>9.2122076966505282E-5</v>
          </cell>
          <cell r="L118">
            <v>1.996134181157713E-4</v>
          </cell>
          <cell r="M118">
            <v>1.2931557386391851E-4</v>
          </cell>
          <cell r="N118">
            <v>2.6311474001613561E-4</v>
          </cell>
          <cell r="O118">
            <v>2.3903344766494817E-4</v>
          </cell>
          <cell r="P118">
            <v>6.0716535113889086E-4</v>
          </cell>
        </row>
        <row r="119">
          <cell r="A119" t="str">
            <v>H2</v>
          </cell>
          <cell r="B119" t="str">
            <v>VAR_fout</v>
          </cell>
          <cell r="C119" t="str">
            <v>STG-H2</v>
          </cell>
          <cell r="H119">
            <v>2.830691750231078E-5</v>
          </cell>
          <cell r="I119">
            <v>6.4831947461243118E-5</v>
          </cell>
          <cell r="J119">
            <v>6.0853263354638439E-5</v>
          </cell>
          <cell r="K119">
            <v>5.9516385249722705E-5</v>
          </cell>
          <cell r="L119">
            <v>1.1101930690989449E-4</v>
          </cell>
          <cell r="M119">
            <v>9.7059463310134161E-5</v>
          </cell>
          <cell r="N119">
            <v>1.5718709391404027E-4</v>
          </cell>
          <cell r="O119">
            <v>1.650007554035691E-4</v>
          </cell>
          <cell r="P119">
            <v>3.7822281425852611E-4</v>
          </cell>
        </row>
        <row r="120">
          <cell r="A120" t="str">
            <v>H2</v>
          </cell>
          <cell r="B120" t="str">
            <v>VAR_fout</v>
          </cell>
          <cell r="C120" t="str">
            <v>IMPH2</v>
          </cell>
          <cell r="J120">
            <v>8.9104058649576642E-3</v>
          </cell>
          <cell r="K120">
            <v>8.9526654365697685E-3</v>
          </cell>
          <cell r="L120">
            <v>7.0972957296228829E-3</v>
          </cell>
          <cell r="M120">
            <v>2.9467359019189712E-3</v>
          </cell>
          <cell r="N120">
            <v>1.0235933606202603E-2</v>
          </cell>
          <cell r="O120">
            <v>4.3841056072314371E-3</v>
          </cell>
          <cell r="P120">
            <v>1.2727862640702539E-2</v>
          </cell>
        </row>
        <row r="121">
          <cell r="A121" t="str">
            <v>H2</v>
          </cell>
          <cell r="B121" t="str">
            <v>VAR_fout</v>
          </cell>
          <cell r="C121" t="str">
            <v>SUP_WODH2</v>
          </cell>
          <cell r="L121">
            <v>1.8141804397230125E-2</v>
          </cell>
          <cell r="M121">
            <v>1.6758764506620175E-2</v>
          </cell>
          <cell r="N121">
            <v>2.9551191641262225E-2</v>
          </cell>
          <cell r="O121">
            <v>3.1021490078705041E-2</v>
          </cell>
          <cell r="P121">
            <v>8.5269208556788378E-2</v>
          </cell>
        </row>
        <row r="122">
          <cell r="A122" t="str">
            <v>H2</v>
          </cell>
          <cell r="B122" t="str">
            <v>VAR_fout</v>
          </cell>
          <cell r="C122" t="str">
            <v>SUP_ELCH2_SOEC</v>
          </cell>
          <cell r="J122">
            <v>2.9161794652859167E-2</v>
          </cell>
          <cell r="K122">
            <v>3.6971156098632919E-2</v>
          </cell>
          <cell r="L122">
            <v>5.0340434047395959E-2</v>
          </cell>
          <cell r="M122">
            <v>4.4639741732536244E-2</v>
          </cell>
          <cell r="N122">
            <v>4.8407921993509732E-2</v>
          </cell>
          <cell r="O122">
            <v>4.8062622082652669E-2</v>
          </cell>
          <cell r="P122">
            <v>9.0499672937878112E-2</v>
          </cell>
        </row>
        <row r="123">
          <cell r="A123" t="str">
            <v>H2</v>
          </cell>
          <cell r="B123" t="str">
            <v>VAR_fout</v>
          </cell>
          <cell r="C123" t="str">
            <v>SUP_ELCH2</v>
          </cell>
          <cell r="E123">
            <v>4.5017633301969225E-3</v>
          </cell>
          <cell r="F123">
            <v>7.090405649027489E-3</v>
          </cell>
          <cell r="G123">
            <v>7.2251030122867108E-3</v>
          </cell>
          <cell r="H123">
            <v>2.6997950641887342E-2</v>
          </cell>
          <cell r="I123">
            <v>7.6478017200879975E-2</v>
          </cell>
          <cell r="J123">
            <v>7.7516010527288112E-2</v>
          </cell>
          <cell r="K123">
            <v>6.8937131131228416E-2</v>
          </cell>
          <cell r="L123">
            <v>0.22415568961528601</v>
          </cell>
          <cell r="M123">
            <v>0.24455196117630498</v>
          </cell>
          <cell r="N123">
            <v>0.6591464899303211</v>
          </cell>
          <cell r="O123">
            <v>0.76634842444884377</v>
          </cell>
          <cell r="P123">
            <v>0.82503657798816188</v>
          </cell>
        </row>
        <row r="124">
          <cell r="A124" t="str">
            <v>H2</v>
          </cell>
          <cell r="B124" t="str">
            <v>VAR_fout</v>
          </cell>
          <cell r="C124" t="str">
            <v>D-DH2</v>
          </cell>
          <cell r="H124">
            <v>4.945392536185738E-5</v>
          </cell>
          <cell r="I124">
            <v>1.3666856613670049E-3</v>
          </cell>
          <cell r="J124">
            <v>3.9096327634150505E-3</v>
          </cell>
          <cell r="K124">
            <v>4.9646854141928674E-3</v>
          </cell>
          <cell r="L124">
            <v>5.1702032139286412E-3</v>
          </cell>
          <cell r="M124">
            <v>5.1890911563098425E-3</v>
          </cell>
          <cell r="N124">
            <v>5.3590157973324535E-3</v>
          </cell>
          <cell r="O124">
            <v>4.4639593739781254E-3</v>
          </cell>
          <cell r="P124">
            <v>8.9836599910396477E-3</v>
          </cell>
        </row>
        <row r="125">
          <cell r="A125" t="str">
            <v>H2</v>
          </cell>
          <cell r="B125" t="str">
            <v>VAR_fin</v>
          </cell>
          <cell r="C125" t="str">
            <v>STG-H2</v>
          </cell>
          <cell r="H125">
            <v>2.8613020842698754E-5</v>
          </cell>
          <cell r="I125">
            <v>6.9292337794238639E-5</v>
          </cell>
          <cell r="J125">
            <v>8.2998625123850911E-5</v>
          </cell>
          <cell r="K125">
            <v>8.1142774056902902E-5</v>
          </cell>
          <cell r="L125">
            <v>1.8686924828173858E-4</v>
          </cell>
          <cell r="M125">
            <v>1.3716210107385182E-4</v>
          </cell>
          <cell r="N125">
            <v>2.7820146234175668E-4</v>
          </cell>
          <cell r="O125">
            <v>2.5577971547304667E-4</v>
          </cell>
          <cell r="P125">
            <v>6.5088795345641544E-4</v>
          </cell>
        </row>
        <row r="126">
          <cell r="A126" t="str">
            <v>H2</v>
          </cell>
          <cell r="B126" t="str">
            <v>VAR_fin</v>
          </cell>
          <cell r="C126" t="str">
            <v>STG-H2</v>
          </cell>
          <cell r="H126">
            <v>1.3119210669397269E-4</v>
          </cell>
          <cell r="I126">
            <v>3.3987339035532031E-4</v>
          </cell>
          <cell r="J126">
            <v>3.5808983598635715E-4</v>
          </cell>
          <cell r="K126">
            <v>3.5865547319194867E-4</v>
          </cell>
          <cell r="L126">
            <v>7.6606895769562469E-4</v>
          </cell>
          <cell r="M126">
            <v>5.9499065845330576E-4</v>
          </cell>
          <cell r="N126">
            <v>1.1056528501068312E-3</v>
          </cell>
          <cell r="O126">
            <v>1.0904413072689004E-3</v>
          </cell>
          <cell r="P126">
            <v>2.6529704857518425E-3</v>
          </cell>
        </row>
        <row r="127">
          <cell r="A127" t="str">
            <v>H2</v>
          </cell>
          <cell r="B127" t="str">
            <v>VAR_fin</v>
          </cell>
          <cell r="C127" t="str">
            <v>STG-H2</v>
          </cell>
          <cell r="H127">
            <v>2.3194828094553912E-5</v>
          </cell>
          <cell r="I127">
            <v>4.2302524181592089E-5</v>
          </cell>
          <cell r="J127">
            <v>5.7727609335412319E-5</v>
          </cell>
          <cell r="K127">
            <v>5.3203167029190309E-5</v>
          </cell>
          <cell r="L127">
            <v>1.142847262765793E-4</v>
          </cell>
          <cell r="M127">
            <v>6.8674372366687804E-5</v>
          </cell>
          <cell r="N127">
            <v>1.3619271812514492E-4</v>
          </cell>
          <cell r="O127">
            <v>1.1650306154400246E-4</v>
          </cell>
          <cell r="P127">
            <v>2.986774845482029E-4</v>
          </cell>
        </row>
        <row r="128">
          <cell r="A128" t="str">
            <v>H2</v>
          </cell>
          <cell r="B128" t="str">
            <v>VAR_fin</v>
          </cell>
          <cell r="C128" t="str">
            <v>STG-H2</v>
          </cell>
          <cell r="H128">
            <v>2.8700610597760195E-5</v>
          </cell>
          <cell r="I128">
            <v>9.2361596926038566E-5</v>
          </cell>
          <cell r="J128">
            <v>7.0304915471328813E-5</v>
          </cell>
          <cell r="K128">
            <v>6.8285632666181814E-5</v>
          </cell>
          <cell r="L128">
            <v>1.6766880020695939E-4</v>
          </cell>
          <cell r="M128">
            <v>1.0541126566870113E-4</v>
          </cell>
          <cell r="N128">
            <v>2.1248383075437484E-4</v>
          </cell>
          <cell r="O128">
            <v>1.7671654155819563E-4</v>
          </cell>
          <cell r="P128">
            <v>4.8857845468841597E-4</v>
          </cell>
        </row>
        <row r="129">
          <cell r="A129" t="str">
            <v>H2</v>
          </cell>
          <cell r="B129" t="str">
            <v>VAR_fin</v>
          </cell>
          <cell r="C129" t="str">
            <v>STG-H2</v>
          </cell>
          <cell r="H129">
            <v>5.0683647158959569E-5</v>
          </cell>
          <cell r="I129">
            <v>1.3591693145345089E-4</v>
          </cell>
          <cell r="J129">
            <v>1.4705868605576503E-4</v>
          </cell>
          <cell r="K129">
            <v>1.5602389943967425E-4</v>
          </cell>
          <cell r="L129">
            <v>2.9724618293034696E-4</v>
          </cell>
          <cell r="M129">
            <v>2.8374291934406352E-4</v>
          </cell>
          <cell r="N129">
            <v>4.7877483888555342E-4</v>
          </cell>
          <cell r="O129">
            <v>5.4144198869365845E-4</v>
          </cell>
          <cell r="P129">
            <v>1.2148265930588104E-3</v>
          </cell>
        </row>
        <row r="130">
          <cell r="A130" t="str">
            <v>H2</v>
          </cell>
          <cell r="B130" t="str">
            <v>VAR_fin</v>
          </cell>
          <cell r="C130" t="str">
            <v>D-ENGA</v>
          </cell>
          <cell r="J130">
            <v>7.1071611827569136E-3</v>
          </cell>
          <cell r="K130">
            <v>7.9065735315643725E-3</v>
          </cell>
          <cell r="L130">
            <v>2.1543913792309168E-2</v>
          </cell>
          <cell r="M130">
            <v>2.4028556537408662E-2</v>
          </cell>
          <cell r="N130">
            <v>6.8918422059945555E-2</v>
          </cell>
          <cell r="O130">
            <v>8.9874959991776013E-2</v>
          </cell>
          <cell r="P130">
            <v>7.4851990156501083E-2</v>
          </cell>
        </row>
        <row r="131">
          <cell r="A131" t="str">
            <v>H2</v>
          </cell>
          <cell r="B131" t="str">
            <v>VAR_fin</v>
          </cell>
          <cell r="C131" t="str">
            <v>D-TNGA</v>
          </cell>
          <cell r="F131">
            <v>1.7770299943461302E-3</v>
          </cell>
          <cell r="G131">
            <v>1.9543988793229508E-3</v>
          </cell>
          <cell r="H131">
            <v>8.645125937562924E-5</v>
          </cell>
          <cell r="I131">
            <v>1.0885612082020572E-4</v>
          </cell>
          <cell r="J131">
            <v>1.0834633161636887E-4</v>
          </cell>
          <cell r="K131">
            <v>1.0886992948715569E-4</v>
          </cell>
          <cell r="L131">
            <v>1.254851847731187E-4</v>
          </cell>
          <cell r="M131">
            <v>1.1108896801199289E-4</v>
          </cell>
          <cell r="N131">
            <v>1.2263414184822584E-4</v>
          </cell>
          <cell r="O131">
            <v>1.1841072673277163E-4</v>
          </cell>
          <cell r="P131">
            <v>1.2831576182297682E-4</v>
          </cell>
        </row>
        <row r="132">
          <cell r="A132" t="str">
            <v>H2</v>
          </cell>
          <cell r="B132" t="str">
            <v>VAR_fin</v>
          </cell>
          <cell r="C132" t="str">
            <v>D-SNGA</v>
          </cell>
          <cell r="H132">
            <v>4.7503197389163433E-3</v>
          </cell>
          <cell r="I132">
            <v>1.0570376146868579E-2</v>
          </cell>
          <cell r="J132">
            <v>1.1747862750695033E-2</v>
          </cell>
          <cell r="K132">
            <v>1.0951782894991971E-2</v>
          </cell>
          <cell r="L132">
            <v>3.2071931715555002E-2</v>
          </cell>
          <cell r="M132">
            <v>2.8659761571507226E-2</v>
          </cell>
          <cell r="N132">
            <v>7.2320003363553917E-2</v>
          </cell>
          <cell r="O132">
            <v>8.0828093963124986E-2</v>
          </cell>
          <cell r="P132">
            <v>9.8566309007905403E-2</v>
          </cell>
        </row>
        <row r="133">
          <cell r="A133" t="str">
            <v>H2</v>
          </cell>
          <cell r="B133" t="str">
            <v>VAR_fin</v>
          </cell>
          <cell r="C133" t="str">
            <v>D-RNGA</v>
          </cell>
          <cell r="H133">
            <v>4.2020309698623205E-3</v>
          </cell>
          <cell r="I133">
            <v>1.0120114632391913E-2</v>
          </cell>
          <cell r="J133">
            <v>1.1886407478180891E-2</v>
          </cell>
          <cell r="K133">
            <v>1.3443232929052607E-2</v>
          </cell>
          <cell r="L133">
            <v>3.5975044070312941E-2</v>
          </cell>
          <cell r="M133">
            <v>3.2339914797809302E-2</v>
          </cell>
          <cell r="N133">
            <v>0.112252058133162</v>
          </cell>
          <cell r="O133">
            <v>0.13135467202612297</v>
          </cell>
          <cell r="P133">
            <v>0.14726029489540876</v>
          </cell>
        </row>
        <row r="134">
          <cell r="A134" t="str">
            <v>H2</v>
          </cell>
          <cell r="B134" t="str">
            <v>VAR_fin</v>
          </cell>
          <cell r="C134" t="str">
            <v>D-INGA</v>
          </cell>
          <cell r="H134">
            <v>9.8458197328442857E-3</v>
          </cell>
          <cell r="I134">
            <v>3.1008920120700775E-2</v>
          </cell>
          <cell r="J134">
            <v>4.5084742592011381E-2</v>
          </cell>
          <cell r="K134">
            <v>4.2025485830597044E-2</v>
          </cell>
          <cell r="L134">
            <v>0.13093725781118701</v>
          </cell>
          <cell r="M134">
            <v>0.1537599752429662</v>
          </cell>
          <cell r="N134">
            <v>0.20626972368665791</v>
          </cell>
          <cell r="O134">
            <v>0.21002313135006428</v>
          </cell>
          <cell r="P134">
            <v>0.21280863683025761</v>
          </cell>
        </row>
        <row r="135">
          <cell r="A135" t="str">
            <v>AUX_H2STG_OUT</v>
          </cell>
          <cell r="B135" t="str">
            <v>VAR_fout</v>
          </cell>
          <cell r="C135" t="str">
            <v>STG-H2</v>
          </cell>
          <cell r="H135">
            <v>3.0549444271100731E-5</v>
          </cell>
          <cell r="I135">
            <v>6.5546451117894924E-5</v>
          </cell>
          <cell r="J135">
            <v>8.065578934174944E-5</v>
          </cell>
          <cell r="K135">
            <v>7.7427154251098537E-5</v>
          </cell>
          <cell r="L135">
            <v>1.8835384445921254E-4</v>
          </cell>
          <cell r="M135">
            <v>1.2645034832584328E-4</v>
          </cell>
          <cell r="N135">
            <v>2.7244038254914616E-4</v>
          </cell>
          <cell r="O135">
            <v>2.5048681675448817E-4</v>
          </cell>
          <cell r="P135">
            <v>6.39057386324317E-4</v>
          </cell>
        </row>
        <row r="136">
          <cell r="A136" t="str">
            <v>AUX_H2STG_OUT</v>
          </cell>
          <cell r="B136" t="str">
            <v>VAR_fout</v>
          </cell>
          <cell r="C136" t="str">
            <v>STG-H2</v>
          </cell>
          <cell r="H136">
            <v>1.2985598109921975E-4</v>
          </cell>
          <cell r="I136">
            <v>3.3664660172448243E-4</v>
          </cell>
          <cell r="J136">
            <v>3.5446786228237096E-4</v>
          </cell>
          <cell r="K136">
            <v>3.5502885808914072E-4</v>
          </cell>
          <cell r="L136">
            <v>7.5835959110192913E-4</v>
          </cell>
          <cell r="M136">
            <v>5.8902083308351992E-4</v>
          </cell>
          <cell r="N136">
            <v>1.0945760144324529E-3</v>
          </cell>
          <cell r="O136">
            <v>1.0795337561715955E-3</v>
          </cell>
          <cell r="P136">
            <v>2.6264488928821415E-3</v>
          </cell>
        </row>
        <row r="137">
          <cell r="A137" t="str">
            <v>AUX_H2STG_OUT</v>
          </cell>
          <cell r="B137" t="str">
            <v>VAR_fout</v>
          </cell>
          <cell r="C137" t="str">
            <v>STG-H2</v>
          </cell>
          <cell r="H137">
            <v>4.3526246274001398E-5</v>
          </cell>
          <cell r="I137">
            <v>1.1687616813791127E-4</v>
          </cell>
          <cell r="J137">
            <v>1.2032437593161912E-4</v>
          </cell>
          <cell r="K137">
            <v>1.2596324162181369E-4</v>
          </cell>
          <cell r="L137">
            <v>2.5937302161705182E-4</v>
          </cell>
          <cell r="M137">
            <v>2.3619544758362256E-4</v>
          </cell>
          <cell r="N137">
            <v>4.0183379795313042E-4</v>
          </cell>
          <cell r="O137">
            <v>4.2501273634858985E-4</v>
          </cell>
          <cell r="P137">
            <v>1.0020033411604126E-3</v>
          </cell>
        </row>
        <row r="138">
          <cell r="A138" t="str">
            <v>AUX_H2STG_OUT</v>
          </cell>
          <cell r="B138" t="str">
            <v>VAR_fout</v>
          </cell>
          <cell r="C138" t="str">
            <v>STG-H2</v>
          </cell>
          <cell r="H138">
            <v>2.74733730518071E-5</v>
          </cell>
          <cell r="I138">
            <v>8.9392035007432826E-5</v>
          </cell>
          <cell r="J138">
            <v>9.263443365436404E-5</v>
          </cell>
          <cell r="K138">
            <v>9.2122076966505282E-5</v>
          </cell>
          <cell r="L138">
            <v>1.996134181157713E-4</v>
          </cell>
          <cell r="M138">
            <v>1.2931557386391851E-4</v>
          </cell>
          <cell r="N138">
            <v>2.6311474001613561E-4</v>
          </cell>
          <cell r="O138">
            <v>2.3903344766494817E-4</v>
          </cell>
          <cell r="P138">
            <v>6.0716535113889086E-4</v>
          </cell>
        </row>
        <row r="139">
          <cell r="A139" t="str">
            <v>AUX_H2STG_OUT</v>
          </cell>
          <cell r="B139" t="str">
            <v>VAR_fout</v>
          </cell>
          <cell r="C139" t="str">
            <v>STG-H2</v>
          </cell>
          <cell r="H139">
            <v>2.830691750231078E-5</v>
          </cell>
          <cell r="I139">
            <v>6.4831947461243118E-5</v>
          </cell>
          <cell r="J139">
            <v>6.0853263354638439E-5</v>
          </cell>
          <cell r="K139">
            <v>5.9516385249722705E-5</v>
          </cell>
          <cell r="L139">
            <v>1.1101930690989449E-4</v>
          </cell>
          <cell r="M139">
            <v>9.7059463310134161E-5</v>
          </cell>
          <cell r="N139">
            <v>1.5718709391404027E-4</v>
          </cell>
          <cell r="O139">
            <v>1.6500075540356948E-4</v>
          </cell>
          <cell r="P139">
            <v>3.7822281425852611E-4</v>
          </cell>
        </row>
        <row r="140">
          <cell r="A140" t="str">
            <v>RNGA</v>
          </cell>
          <cell r="B140" t="str">
            <v>VAR_fout</v>
          </cell>
          <cell r="C140" t="str">
            <v>D-RNGA</v>
          </cell>
          <cell r="E140">
            <v>47.262597212836191</v>
          </cell>
          <cell r="F140">
            <v>48.282995609775746</v>
          </cell>
          <cell r="G140">
            <v>51.810957317993982</v>
          </cell>
          <cell r="H140">
            <v>54.935371521663818</v>
          </cell>
          <cell r="I140">
            <v>57.387156904023719</v>
          </cell>
          <cell r="J140">
            <v>56.709763126457389</v>
          </cell>
          <cell r="K140">
            <v>55.579923391083334</v>
          </cell>
          <cell r="L140">
            <v>56.028927689453916</v>
          </cell>
          <cell r="M140">
            <v>53.527704963583716</v>
          </cell>
          <cell r="N140">
            <v>50.788875589028784</v>
          </cell>
          <cell r="O140">
            <v>51.926431521555052</v>
          </cell>
          <cell r="P140">
            <v>44.293106618019245</v>
          </cell>
        </row>
        <row r="141">
          <cell r="A141" t="str">
            <v>CWOD</v>
          </cell>
          <cell r="B141" t="str">
            <v>VAR_fout</v>
          </cell>
          <cell r="C141" t="str">
            <v>D-CWOD</v>
          </cell>
          <cell r="E141">
            <v>9.4199766198133048</v>
          </cell>
          <cell r="F141">
            <v>10.113960206826585</v>
          </cell>
          <cell r="G141">
            <v>9.8755542735655659</v>
          </cell>
          <cell r="H141">
            <v>8.5214187907940406</v>
          </cell>
          <cell r="I141">
            <v>8.8627599358748377</v>
          </cell>
          <cell r="J141">
            <v>9.4158049584329326</v>
          </cell>
          <cell r="K141">
            <v>9.329785140113076</v>
          </cell>
          <cell r="L141">
            <v>9.5484551915258695</v>
          </cell>
          <cell r="M141">
            <v>9.5242877813036575</v>
          </cell>
          <cell r="N141">
            <v>9.9038588101753131</v>
          </cell>
          <cell r="O141">
            <v>13.285789382704632</v>
          </cell>
          <cell r="P141">
            <v>13.415674045338738</v>
          </cell>
        </row>
        <row r="142">
          <cell r="A142" t="str">
            <v>CWOD</v>
          </cell>
          <cell r="B142" t="str">
            <v>VAR_fin</v>
          </cell>
          <cell r="C142" t="str">
            <v>SUP_WODH2</v>
          </cell>
          <cell r="L142">
            <v>3.0236340662050203E-2</v>
          </cell>
          <cell r="M142">
            <v>2.7931274177700277E-2</v>
          </cell>
          <cell r="N142">
            <v>4.9251986068770424E-2</v>
          </cell>
          <cell r="O142">
            <v>5.1702483464508384E-2</v>
          </cell>
          <cell r="P142">
            <v>0.14211534759464722</v>
          </cell>
        </row>
        <row r="143">
          <cell r="A143" t="str">
            <v>CWOD</v>
          </cell>
          <cell r="B143" t="str">
            <v>VAR_fin</v>
          </cell>
          <cell r="C143" t="str">
            <v>SUP_WODBIO</v>
          </cell>
          <cell r="F143">
            <v>2.8412898683190436E-4</v>
          </cell>
          <cell r="G143">
            <v>6.4337297467579029E-4</v>
          </cell>
          <cell r="H143">
            <v>1.5009325176010343E-3</v>
          </cell>
          <cell r="I143">
            <v>2.2290350579373306E-3</v>
          </cell>
          <cell r="J143">
            <v>2.4448871500952485E-3</v>
          </cell>
          <cell r="K143">
            <v>2.5494106467592631E-3</v>
          </cell>
          <cell r="L143">
            <v>2.8794811982193829E-3</v>
          </cell>
          <cell r="M143">
            <v>2.9764085387688636E-3</v>
          </cell>
          <cell r="N143">
            <v>3.6888548556052833E-3</v>
          </cell>
          <cell r="O143">
            <v>3.9962456033581532E-3</v>
          </cell>
          <cell r="P143">
            <v>7.2412659098832904E-3</v>
          </cell>
        </row>
        <row r="144">
          <cell r="A144" t="str">
            <v>CWOD</v>
          </cell>
          <cell r="B144" t="str">
            <v>VAR_fin</v>
          </cell>
          <cell r="C144" t="str">
            <v>CT_CWODBDS</v>
          </cell>
          <cell r="E144">
            <v>1.8983997354861022</v>
          </cell>
          <cell r="F144">
            <v>1.8161429045680595</v>
          </cell>
          <cell r="G144">
            <v>1.792694772393844</v>
          </cell>
          <cell r="H144">
            <v>3.7936320190377465E-3</v>
          </cell>
          <cell r="I144">
            <v>3.006636369417458E-3</v>
          </cell>
          <cell r="J144">
            <v>7.0577464450075544E-3</v>
          </cell>
          <cell r="K144">
            <v>8.6570724919539654E-3</v>
          </cell>
          <cell r="L144">
            <v>4.5197062916124291E-2</v>
          </cell>
          <cell r="M144">
            <v>4.9104947491619873E-2</v>
          </cell>
          <cell r="N144">
            <v>0.43187342632142689</v>
          </cell>
          <cell r="O144">
            <v>3.883528870777917</v>
          </cell>
          <cell r="P144">
            <v>4.0583058189314238</v>
          </cell>
        </row>
        <row r="145">
          <cell r="A145" t="str">
            <v>CWOD</v>
          </cell>
          <cell r="B145" t="str">
            <v>VAR_fin</v>
          </cell>
          <cell r="C145" t="str">
            <v>CT_CWODPLT</v>
          </cell>
          <cell r="E145">
            <v>7.1186300765387731</v>
          </cell>
          <cell r="F145">
            <v>8.2972084877472625</v>
          </cell>
          <cell r="G145">
            <v>8.0776589949313511</v>
          </cell>
          <cell r="H145">
            <v>8.5155521102126279</v>
          </cell>
          <cell r="I145">
            <v>8.8567416178803722</v>
          </cell>
          <cell r="J145">
            <v>9.4053941348739745</v>
          </cell>
          <cell r="K145">
            <v>9.3176059397954525</v>
          </cell>
          <cell r="L145">
            <v>9.4678511620972028</v>
          </cell>
          <cell r="M145">
            <v>9.4426012725719151</v>
          </cell>
          <cell r="N145">
            <v>9.4155920173031884</v>
          </cell>
          <cell r="O145">
            <v>9.3432111833177114</v>
          </cell>
          <cell r="P145">
            <v>9.2013414455693372</v>
          </cell>
        </row>
        <row r="146">
          <cell r="A146" t="str">
            <v>CWOD</v>
          </cell>
          <cell r="B146" t="str">
            <v>VAR_fin</v>
          </cell>
          <cell r="C146" t="str">
            <v>CT_CWODETH</v>
          </cell>
          <cell r="E146">
            <v>0.40294680778843561</v>
          </cell>
          <cell r="F146">
            <v>3.2468552443772243E-4</v>
          </cell>
          <cell r="G146">
            <v>4.5571332656921927E-3</v>
          </cell>
          <cell r="H146">
            <v>5.7211604477566821E-4</v>
          </cell>
          <cell r="I146">
            <v>7.826465671142063E-4</v>
          </cell>
          <cell r="J146">
            <v>9.0818996386159004E-4</v>
          </cell>
          <cell r="K146">
            <v>9.7271717890046194E-4</v>
          </cell>
          <cell r="L146">
            <v>2.2911446522805162E-3</v>
          </cell>
          <cell r="M146">
            <v>1.6738785236522706E-3</v>
          </cell>
          <cell r="N146">
            <v>3.4525256263324244E-3</v>
          </cell>
          <cell r="O146">
            <v>3.3505995411272091E-3</v>
          </cell>
          <cell r="P146">
            <v>6.6701673334432915E-3</v>
          </cell>
        </row>
        <row r="147">
          <cell r="A147" t="str">
            <v>BDS</v>
          </cell>
          <cell r="B147" t="str">
            <v>VAR_fout</v>
          </cell>
          <cell r="C147" t="str">
            <v>IMPBDS</v>
          </cell>
          <cell r="E147">
            <v>2.3575735409768219</v>
          </cell>
          <cell r="F147">
            <v>2.3780124595728842</v>
          </cell>
          <cell r="G147">
            <v>3.9176847582326251</v>
          </cell>
          <cell r="H147">
            <v>3.3448112889817927</v>
          </cell>
          <cell r="I147">
            <v>3.0254585852053451</v>
          </cell>
          <cell r="J147">
            <v>3.0192190405738319</v>
          </cell>
          <cell r="K147">
            <v>3.0183559916312537</v>
          </cell>
          <cell r="L147">
            <v>3.0096351781263371</v>
          </cell>
          <cell r="M147">
            <v>3.0042824813491564</v>
          </cell>
          <cell r="N147">
            <v>2.8739907600135504</v>
          </cell>
          <cell r="O147">
            <v>1.6608983244023554</v>
          </cell>
          <cell r="P147">
            <v>1.6094640268127223</v>
          </cell>
        </row>
        <row r="148">
          <cell r="A148" t="str">
            <v>BDS</v>
          </cell>
          <cell r="B148" t="str">
            <v>VAR_fout</v>
          </cell>
          <cell r="C148" t="str">
            <v>CT_CWODBDS</v>
          </cell>
          <cell r="E148">
            <v>0.66622205140765167</v>
          </cell>
          <cell r="F148">
            <v>0.63735494106617285</v>
          </cell>
          <cell r="G148">
            <v>0.62912608260882463</v>
          </cell>
          <cell r="H148">
            <v>1.3313325211573078E-3</v>
          </cell>
          <cell r="I148">
            <v>1.0551452428206555E-3</v>
          </cell>
          <cell r="J148">
            <v>2.4768367941770701E-3</v>
          </cell>
          <cell r="K148">
            <v>3.0381022958252202E-3</v>
          </cell>
          <cell r="L148">
            <v>1.5861401269038181E-2</v>
          </cell>
          <cell r="M148">
            <v>1.7232829440821162E-2</v>
          </cell>
          <cell r="N148">
            <v>0.1515611252224697</v>
          </cell>
          <cell r="O148">
            <v>1.3628808109415396</v>
          </cell>
          <cell r="P148">
            <v>1.4242168166104312</v>
          </cell>
        </row>
        <row r="149">
          <cell r="A149" t="str">
            <v>BDS</v>
          </cell>
          <cell r="B149" t="str">
            <v>VAR_fin</v>
          </cell>
          <cell r="C149" t="str">
            <v>D-ILFO</v>
          </cell>
          <cell r="G149">
            <v>4.5707532843294982E-4</v>
          </cell>
          <cell r="H149">
            <v>2.3752269477214801E-3</v>
          </cell>
          <cell r="I149">
            <v>2.570228391714158E-3</v>
          </cell>
          <cell r="J149">
            <v>2.5756258530945705E-3</v>
          </cell>
          <cell r="K149">
            <v>2.5906950615851806E-3</v>
          </cell>
          <cell r="L149">
            <v>2.6138315586904425E-3</v>
          </cell>
          <cell r="M149">
            <v>2.6231370308678181E-3</v>
          </cell>
          <cell r="N149">
            <v>2.8244455175942761E-3</v>
          </cell>
          <cell r="O149">
            <v>2.9008292741970506E-3</v>
          </cell>
          <cell r="P149">
            <v>5.8749075671546665E-3</v>
          </cell>
        </row>
        <row r="150">
          <cell r="A150" t="str">
            <v>BDS</v>
          </cell>
          <cell r="B150" t="str">
            <v>VAR_fin</v>
          </cell>
          <cell r="C150" t="str">
            <v>D-SLFO</v>
          </cell>
          <cell r="G150">
            <v>3.2659086380144864E-4</v>
          </cell>
          <cell r="H150">
            <v>7.3980453953741609E-4</v>
          </cell>
          <cell r="I150">
            <v>1.525503777185334E-3</v>
          </cell>
          <cell r="J150">
            <v>8.0943421813964073E-4</v>
          </cell>
          <cell r="K150">
            <v>7.580421100730839E-4</v>
          </cell>
          <cell r="L150">
            <v>1.6233223698710114E-3</v>
          </cell>
          <cell r="M150">
            <v>7.8116601079555002E-4</v>
          </cell>
          <cell r="N150">
            <v>1.5916908248386622E-3</v>
          </cell>
          <cell r="O150">
            <v>1.2096989791527217E-3</v>
          </cell>
          <cell r="P150">
            <v>2.6716933034210606E-3</v>
          </cell>
        </row>
        <row r="151">
          <cell r="A151" t="str">
            <v>BDS</v>
          </cell>
          <cell r="B151" t="str">
            <v>VAR_fin</v>
          </cell>
          <cell r="C151" t="str">
            <v>D-RLFO</v>
          </cell>
          <cell r="G151">
            <v>3.2693678606916289E-4</v>
          </cell>
          <cell r="H151">
            <v>7.4680779351937244E-4</v>
          </cell>
          <cell r="I151">
            <v>1.5266359056909022E-3</v>
          </cell>
          <cell r="J151">
            <v>8.1255803617440506E-4</v>
          </cell>
          <cell r="K151">
            <v>7.601339182631069E-4</v>
          </cell>
          <cell r="L151">
            <v>1.6274322966564724E-3</v>
          </cell>
          <cell r="M151">
            <v>7.8463129907237552E-4</v>
          </cell>
          <cell r="N151">
            <v>1.6116706376821674E-3</v>
          </cell>
          <cell r="O151">
            <v>1.2226983174937901E-3</v>
          </cell>
          <cell r="P151">
            <v>2.7348303789136177E-3</v>
          </cell>
        </row>
        <row r="152">
          <cell r="A152" t="str">
            <v>BDS</v>
          </cell>
          <cell r="B152" t="str">
            <v>VAR_fin</v>
          </cell>
          <cell r="C152" t="str">
            <v>D-TBDS1</v>
          </cell>
          <cell r="E152">
            <v>3.0237955923844742</v>
          </cell>
          <cell r="F152">
            <v>3.0153674006390569</v>
          </cell>
          <cell r="G152">
            <v>4.5457079911919109</v>
          </cell>
          <cell r="H152">
            <v>3.3422834734898346</v>
          </cell>
          <cell r="I152">
            <v>3.0208962820602938</v>
          </cell>
          <cell r="J152">
            <v>3.0175025498963302</v>
          </cell>
          <cell r="K152">
            <v>3.0172893741896454</v>
          </cell>
          <cell r="L152">
            <v>3.0196402065414327</v>
          </cell>
          <cell r="M152">
            <v>3.0173309221617224</v>
          </cell>
          <cell r="N152">
            <v>3.0195326990215854</v>
          </cell>
          <cell r="O152">
            <v>3.018453225116541</v>
          </cell>
          <cell r="P152">
            <v>3.0224154743848932</v>
          </cell>
        </row>
        <row r="153">
          <cell r="A153" t="str">
            <v>BIO</v>
          </cell>
          <cell r="B153" t="str">
            <v>VAR_fout</v>
          </cell>
          <cell r="C153" t="str">
            <v>SUP_WSTHTGBIO</v>
          </cell>
          <cell r="J153">
            <v>2.2480694329673027E-3</v>
          </cell>
          <cell r="K153">
            <v>2.3222130361516984E-3</v>
          </cell>
          <cell r="L153">
            <v>2.2889098973019146E-3</v>
          </cell>
          <cell r="M153">
            <v>2.8233048044681583E-3</v>
          </cell>
          <cell r="N153">
            <v>3.2361648364903433E-3</v>
          </cell>
          <cell r="O153">
            <v>3.3506778703556645E-3</v>
          </cell>
          <cell r="P153">
            <v>6.2414094621074121E-3</v>
          </cell>
        </row>
        <row r="154">
          <cell r="A154" t="str">
            <v>BIO</v>
          </cell>
          <cell r="B154" t="str">
            <v>VAR_fout</v>
          </cell>
          <cell r="C154" t="str">
            <v>SUP_WSTBIO</v>
          </cell>
          <cell r="E154">
            <v>5.6294125386217209</v>
          </cell>
          <cell r="F154">
            <v>5.8226239732479712</v>
          </cell>
          <cell r="G154">
            <v>5.6134783879133865</v>
          </cell>
          <cell r="H154">
            <v>5.8031484946674574</v>
          </cell>
          <cell r="I154">
            <v>5.7909852554161443</v>
          </cell>
          <cell r="J154">
            <v>5.6284155318619788</v>
          </cell>
          <cell r="K154">
            <v>5.4676313019665228</v>
          </cell>
          <cell r="L154">
            <v>5.3069248324757403</v>
          </cell>
          <cell r="M154">
            <v>5.3065079304771832</v>
          </cell>
          <cell r="N154">
            <v>5.3061602746545491</v>
          </cell>
          <cell r="O154">
            <v>5.3060844768995743</v>
          </cell>
          <cell r="P154">
            <v>5.3037714745733995</v>
          </cell>
        </row>
        <row r="155">
          <cell r="A155" t="str">
            <v>BIO</v>
          </cell>
          <cell r="B155" t="str">
            <v>VAR_fout</v>
          </cell>
          <cell r="C155" t="str">
            <v>D-LBIO</v>
          </cell>
          <cell r="H155">
            <v>6.1753029937637819E-3</v>
          </cell>
          <cell r="I155">
            <v>6.6077967572208879E-2</v>
          </cell>
          <cell r="J155">
            <v>4.3552394466296759E-2</v>
          </cell>
          <cell r="K155">
            <v>1.0095522445784256E-2</v>
          </cell>
          <cell r="L155">
            <v>1.6808057109707369E-2</v>
          </cell>
          <cell r="M155">
            <v>7.8412219519633525E-3</v>
          </cell>
          <cell r="N155">
            <v>1.3989095115781896E-2</v>
          </cell>
          <cell r="O155">
            <v>1.0544450217997488E-2</v>
          </cell>
          <cell r="P155">
            <v>2.3774569895033296E-2</v>
          </cell>
        </row>
        <row r="156">
          <cell r="A156" t="str">
            <v>BIO</v>
          </cell>
          <cell r="B156" t="str">
            <v>VAR_fout</v>
          </cell>
          <cell r="C156" t="str">
            <v>SUP_MNRBIO</v>
          </cell>
          <cell r="E156">
            <v>1.32800294244876</v>
          </cell>
          <cell r="F156">
            <v>4.2526458858859302</v>
          </cell>
          <cell r="G156">
            <v>4.3845335298270971</v>
          </cell>
          <cell r="H156">
            <v>4.3847601634316273</v>
          </cell>
          <cell r="I156">
            <v>4.384763395517413</v>
          </cell>
          <cell r="J156">
            <v>4.3858485307560819</v>
          </cell>
          <cell r="K156">
            <v>4.3859294705288399</v>
          </cell>
          <cell r="L156">
            <v>4.3860067634155202</v>
          </cell>
          <cell r="M156">
            <v>4.3860457693301553</v>
          </cell>
          <cell r="N156">
            <v>4.3861958077989875</v>
          </cell>
          <cell r="O156">
            <v>4.3864227807005802</v>
          </cell>
          <cell r="P156">
            <v>4.387188801559291</v>
          </cell>
        </row>
        <row r="157">
          <cell r="A157" t="str">
            <v>BIO</v>
          </cell>
          <cell r="B157" t="str">
            <v>VAR_fout</v>
          </cell>
          <cell r="C157" t="str">
            <v>SUP_WODBIO</v>
          </cell>
          <cell r="F157">
            <v>2.1046591617178106E-4</v>
          </cell>
          <cell r="G157">
            <v>4.765725738339184E-4</v>
          </cell>
          <cell r="H157">
            <v>1.1118018648896559E-3</v>
          </cell>
          <cell r="I157">
            <v>1.6511370799535763E-3</v>
          </cell>
          <cell r="J157">
            <v>1.8110275185890714E-3</v>
          </cell>
          <cell r="K157">
            <v>1.8884523309327867E-3</v>
          </cell>
          <cell r="L157">
            <v>2.1329490357180586E-3</v>
          </cell>
          <cell r="M157">
            <v>2.2047470657547115E-3</v>
          </cell>
          <cell r="N157">
            <v>2.7324850782261328E-3</v>
          </cell>
          <cell r="O157">
            <v>2.9601819284134469E-3</v>
          </cell>
          <cell r="P157">
            <v>5.3639006739876214E-3</v>
          </cell>
        </row>
        <row r="158">
          <cell r="A158" t="str">
            <v>BIO</v>
          </cell>
          <cell r="B158" t="str">
            <v>VAR_fin</v>
          </cell>
          <cell r="C158" t="str">
            <v>D-IBIO</v>
          </cell>
          <cell r="E158">
            <v>0.43673201772453429</v>
          </cell>
          <cell r="F158">
            <v>0.55206670460119878</v>
          </cell>
          <cell r="G158">
            <v>1.1860438402226947</v>
          </cell>
          <cell r="H158">
            <v>2.4600089460012771</v>
          </cell>
          <cell r="I158">
            <v>3.9578600383532523</v>
          </cell>
          <cell r="J158">
            <v>5.9806206537805897</v>
          </cell>
          <cell r="K158">
            <v>9.0910702256946898</v>
          </cell>
          <cell r="L158">
            <v>9.1602440655322681</v>
          </cell>
          <cell r="M158">
            <v>9.3776094294123666</v>
          </cell>
          <cell r="N158">
            <v>9.6568607700387634</v>
          </cell>
          <cell r="O158">
            <v>9.6572922087180597</v>
          </cell>
          <cell r="P158">
            <v>9.6681872183607194</v>
          </cell>
        </row>
        <row r="159">
          <cell r="A159" t="str">
            <v>BIO</v>
          </cell>
          <cell r="B159" t="str">
            <v>VAR_fin</v>
          </cell>
          <cell r="C159" t="str">
            <v>D-EBIO</v>
          </cell>
          <cell r="E159">
            <v>1.1839527779897803</v>
          </cell>
          <cell r="F159">
            <v>1.8396861917712513</v>
          </cell>
          <cell r="G159">
            <v>1.8396882150466691</v>
          </cell>
          <cell r="H159">
            <v>1.8396893760560917</v>
          </cell>
          <cell r="I159">
            <v>1.8396950044068168</v>
          </cell>
          <cell r="J159">
            <v>1.839709984137831</v>
          </cell>
          <cell r="K159">
            <v>1.8397269949828765</v>
          </cell>
          <cell r="L159">
            <v>1.8397543048932123</v>
          </cell>
          <cell r="M159">
            <v>1.8397826967776256</v>
          </cell>
          <cell r="N159">
            <v>1.8400328252726328</v>
          </cell>
          <cell r="O159">
            <v>1.8401235342629672</v>
          </cell>
          <cell r="P159">
            <v>1.8404786423133497</v>
          </cell>
        </row>
        <row r="160">
          <cell r="A160" t="str">
            <v>BIO</v>
          </cell>
          <cell r="B160" t="str">
            <v>VAR_fin</v>
          </cell>
          <cell r="C160" t="str">
            <v>D-CBIO</v>
          </cell>
          <cell r="E160">
            <v>1.2890721946514159</v>
          </cell>
          <cell r="F160">
            <v>3.616133837663067</v>
          </cell>
          <cell r="G160">
            <v>3.47162421193842</v>
          </cell>
          <cell r="H160">
            <v>3.4713729215484532</v>
          </cell>
          <cell r="I160">
            <v>3.4713802787074064</v>
          </cell>
          <cell r="J160">
            <v>3.4678763270894382</v>
          </cell>
          <cell r="K160">
            <v>3.4679683879943899</v>
          </cell>
          <cell r="L160">
            <v>3.4769093002949454</v>
          </cell>
          <cell r="M160">
            <v>3.4763823221257453</v>
          </cell>
          <cell r="N160">
            <v>3.4787615613441294</v>
          </cell>
          <cell r="O160">
            <v>3.4788656964723335</v>
          </cell>
          <cell r="P160">
            <v>3.4922241405290819</v>
          </cell>
        </row>
        <row r="161">
          <cell r="A161" t="str">
            <v>BIO</v>
          </cell>
          <cell r="B161" t="str">
            <v>VAR_fin</v>
          </cell>
          <cell r="C161" t="str">
            <v>D-SBIO</v>
          </cell>
          <cell r="E161">
            <v>4.0476997356484565</v>
          </cell>
          <cell r="F161">
            <v>4.5841024679644091</v>
          </cell>
          <cell r="G161">
            <v>4.6682838258995076</v>
          </cell>
          <cell r="H161">
            <v>4.6553692286556831</v>
          </cell>
          <cell r="I161">
            <v>4.7694299013306729</v>
          </cell>
          <cell r="J161">
            <v>4.8662117630846033</v>
          </cell>
          <cell r="K161">
            <v>4.9369738130907468</v>
          </cell>
          <cell r="L161">
            <v>4.9838692533377058</v>
          </cell>
          <cell r="M161">
            <v>4.984736168276612</v>
          </cell>
          <cell r="N161">
            <v>4.9851352105599078</v>
          </cell>
          <cell r="O161">
            <v>6.2973897074601703</v>
          </cell>
          <cell r="P161">
            <v>6.3950870244577898</v>
          </cell>
        </row>
        <row r="162">
          <cell r="A162" t="str">
            <v>TKERintl_SAF</v>
          </cell>
          <cell r="B162" t="str">
            <v>VAR_fout</v>
          </cell>
          <cell r="C162" t="str">
            <v>D-TBDS1intl</v>
          </cell>
          <cell r="H162">
            <v>5.4446318472322996</v>
          </cell>
          <cell r="I162">
            <v>5.7422087706614802</v>
          </cell>
          <cell r="J162">
            <v>5.9416137915994804</v>
          </cell>
          <cell r="K162">
            <v>6.0831682436875099</v>
          </cell>
          <cell r="L162">
            <v>6.2037224904460002</v>
          </cell>
          <cell r="M162">
            <v>6.2037238023812904</v>
          </cell>
          <cell r="N162">
            <v>6.2037268749258496</v>
          </cell>
          <cell r="O162">
            <v>6.2037312510347897</v>
          </cell>
          <cell r="P162">
            <v>6.3098411832582499</v>
          </cell>
        </row>
        <row r="163">
          <cell r="A163" t="str">
            <v>EBIO</v>
          </cell>
          <cell r="B163" t="str">
            <v>VAR_fout</v>
          </cell>
          <cell r="C163" t="str">
            <v>D-EBIO</v>
          </cell>
          <cell r="E163">
            <v>1.1839527779897803</v>
          </cell>
          <cell r="F163">
            <v>1.8396861917712513</v>
          </cell>
          <cell r="G163">
            <v>1.8396882150466691</v>
          </cell>
          <cell r="H163">
            <v>1.8396893760560917</v>
          </cell>
          <cell r="I163">
            <v>1.8396950044068168</v>
          </cell>
          <cell r="J163">
            <v>1.839709984137831</v>
          </cell>
          <cell r="K163">
            <v>1.8397269949828765</v>
          </cell>
          <cell r="L163">
            <v>1.8397543048932123</v>
          </cell>
          <cell r="M163">
            <v>1.8397826967776256</v>
          </cell>
          <cell r="N163">
            <v>1.8400328252726328</v>
          </cell>
          <cell r="O163">
            <v>1.8401235342629672</v>
          </cell>
          <cell r="P163">
            <v>1.8404786423133497</v>
          </cell>
        </row>
        <row r="164">
          <cell r="A164" t="str">
            <v>PLT</v>
          </cell>
          <cell r="B164" t="str">
            <v>VAR_fout</v>
          </cell>
          <cell r="C164" t="str">
            <v>CT_CWODPLT</v>
          </cell>
          <cell r="E164">
            <v>5.9796492642925632</v>
          </cell>
          <cell r="F164">
            <v>6.9696551297076956</v>
          </cell>
          <cell r="G164">
            <v>6.7852335557423302</v>
          </cell>
          <cell r="H164">
            <v>7.1530637725786104</v>
          </cell>
          <cell r="I164">
            <v>7.439662959019504</v>
          </cell>
          <cell r="J164">
            <v>7.9005310732941378</v>
          </cell>
          <cell r="K164">
            <v>7.8267889894281915</v>
          </cell>
          <cell r="L164">
            <v>7.9529949761616452</v>
          </cell>
          <cell r="M164">
            <v>7.9317850689604059</v>
          </cell>
          <cell r="N164">
            <v>7.9090972945346785</v>
          </cell>
          <cell r="O164">
            <v>7.8482973939868845</v>
          </cell>
          <cell r="P164">
            <v>7.7291268142782483</v>
          </cell>
        </row>
        <row r="165">
          <cell r="A165" t="str">
            <v>SLFO</v>
          </cell>
          <cell r="B165" t="str">
            <v>VAR_fout</v>
          </cell>
          <cell r="C165" t="str">
            <v>D-SLFO</v>
          </cell>
          <cell r="E165">
            <v>30.256635411054837</v>
          </cell>
          <cell r="F165">
            <v>26.893130133042337</v>
          </cell>
          <cell r="G165">
            <v>25.355079620475816</v>
          </cell>
          <cell r="H165">
            <v>21.498206943912596</v>
          </cell>
          <cell r="I165">
            <v>16.75255585331367</v>
          </cell>
          <cell r="J165">
            <v>14.055922639685015</v>
          </cell>
          <cell r="K165">
            <v>13.08966668117621</v>
          </cell>
          <cell r="L165">
            <v>12.919804214875757</v>
          </cell>
          <cell r="M165">
            <v>11.436691194891935</v>
          </cell>
          <cell r="N165">
            <v>10.13359071210899</v>
          </cell>
          <cell r="O165">
            <v>6.6592286456652383</v>
          </cell>
          <cell r="P165">
            <v>3.3991979527019964</v>
          </cell>
        </row>
        <row r="166">
          <cell r="A166" t="str">
            <v>ETH</v>
          </cell>
          <cell r="B166" t="str">
            <v>VAR_fout</v>
          </cell>
          <cell r="C166" t="str">
            <v>IMPETH</v>
          </cell>
          <cell r="E166">
            <v>4.4341503443908152</v>
          </cell>
          <cell r="F166">
            <v>4.3986158562020226</v>
          </cell>
          <cell r="G166">
            <v>4.6289882336794062</v>
          </cell>
          <cell r="H166">
            <v>4.1376005524124597</v>
          </cell>
          <cell r="I166">
            <v>2.8932308457212548</v>
          </cell>
          <cell r="J166">
            <v>2.2109629379219835</v>
          </cell>
          <cell r="K166">
            <v>1.9015949263715415</v>
          </cell>
          <cell r="L166">
            <v>1.6429135538872885</v>
          </cell>
          <cell r="M166">
            <v>1.4978555377186857</v>
          </cell>
          <cell r="N166">
            <v>1.3633085436950574</v>
          </cell>
          <cell r="O166">
            <v>1.2620485853074228</v>
          </cell>
          <cell r="P166">
            <v>1.2098922347916412</v>
          </cell>
        </row>
        <row r="167">
          <cell r="A167" t="str">
            <v>ETH</v>
          </cell>
          <cell r="B167" t="str">
            <v>VAR_fout</v>
          </cell>
          <cell r="C167" t="str">
            <v>CT_CWODETH</v>
          </cell>
          <cell r="E167">
            <v>0.19279751568824666</v>
          </cell>
          <cell r="F167">
            <v>1.5535192556828822E-4</v>
          </cell>
          <cell r="G167">
            <v>2.1804465386087045E-3</v>
          </cell>
          <cell r="H167">
            <v>2.7373973434242482E-4</v>
          </cell>
          <cell r="I167">
            <v>3.7447204168143867E-4</v>
          </cell>
          <cell r="J167">
            <v>4.3454065256535502E-4</v>
          </cell>
          <cell r="K167">
            <v>4.654149181341923E-4</v>
          </cell>
          <cell r="L167">
            <v>1.0962414604213009E-3</v>
          </cell>
          <cell r="M167">
            <v>8.0089881514462647E-4</v>
          </cell>
          <cell r="N167">
            <v>1.6519261370011604E-3</v>
          </cell>
          <cell r="O167">
            <v>1.6031576751804849E-3</v>
          </cell>
          <cell r="P167">
            <v>3.1914676236570756E-3</v>
          </cell>
        </row>
        <row r="168">
          <cell r="A168" t="str">
            <v>ETH</v>
          </cell>
          <cell r="B168" t="str">
            <v>VAR_fin</v>
          </cell>
          <cell r="C168" t="str">
            <v>D-TGSL</v>
          </cell>
          <cell r="E168">
            <v>4.6269478600790599</v>
          </cell>
          <cell r="F168">
            <v>4.3987712081275907</v>
          </cell>
          <cell r="G168">
            <v>4.6311686802180194</v>
          </cell>
          <cell r="H168">
            <v>4.1378742921468064</v>
          </cell>
          <cell r="I168">
            <v>2.8936053177629413</v>
          </cell>
          <cell r="J168">
            <v>2.21139747857455</v>
          </cell>
          <cell r="K168">
            <v>1.9020603412896746</v>
          </cell>
          <cell r="L168">
            <v>1.6440097953477095</v>
          </cell>
          <cell r="M168">
            <v>1.4986564365338311</v>
          </cell>
          <cell r="N168">
            <v>1.364960469832057</v>
          </cell>
          <cell r="O168">
            <v>1.2636517429826049</v>
          </cell>
          <cell r="P168">
            <v>1.2130837024152989</v>
          </cell>
        </row>
        <row r="169">
          <cell r="A169" t="str">
            <v>TGSL</v>
          </cell>
          <cell r="B169" t="str">
            <v>VAR_fout</v>
          </cell>
          <cell r="C169" t="str">
            <v>D-TGSL</v>
          </cell>
          <cell r="E169">
            <v>83.278010326412257</v>
          </cell>
          <cell r="F169">
            <v>79.173862367129885</v>
          </cell>
          <cell r="G169">
            <v>83.351796618643192</v>
          </cell>
          <cell r="H169">
            <v>61.277632235459954</v>
          </cell>
          <cell r="I169">
            <v>46.177630981464496</v>
          </cell>
          <cell r="J169">
            <v>39.770055189963436</v>
          </cell>
          <cell r="K169">
            <v>34.206850112916399</v>
          </cell>
          <cell r="L169">
            <v>29.528144125142948</v>
          </cell>
          <cell r="M169">
            <v>26.945230911740847</v>
          </cell>
          <cell r="N169">
            <v>24.50695224887674</v>
          </cell>
          <cell r="O169">
            <v>22.699413032512616</v>
          </cell>
          <cell r="P169">
            <v>21.729891274922171</v>
          </cell>
        </row>
        <row r="170">
          <cell r="A170" t="str">
            <v>RLFO</v>
          </cell>
          <cell r="B170" t="str">
            <v>VAR_fout</v>
          </cell>
          <cell r="C170" t="str">
            <v>D-RLFO</v>
          </cell>
          <cell r="E170">
            <v>60.23184310901803</v>
          </cell>
          <cell r="F170">
            <v>51.319983143379837</v>
          </cell>
          <cell r="G170">
            <v>44.657724037641934</v>
          </cell>
          <cell r="H170">
            <v>45.931843223971889</v>
          </cell>
          <cell r="I170">
            <v>36.801274300324181</v>
          </cell>
          <cell r="J170">
            <v>33.58959310698738</v>
          </cell>
          <cell r="K170">
            <v>32.43493799825341</v>
          </cell>
          <cell r="L170">
            <v>27.620863260484931</v>
          </cell>
          <cell r="M170">
            <v>25.816124871037381</v>
          </cell>
          <cell r="N170">
            <v>22.200385618337599</v>
          </cell>
          <cell r="O170">
            <v>16.879141655410137</v>
          </cell>
          <cell r="P170">
            <v>6.7799980190330036</v>
          </cell>
        </row>
        <row r="171">
          <cell r="A171" t="str">
            <v>CELC_E</v>
          </cell>
          <cell r="B171" t="str">
            <v>VAR_fout</v>
          </cell>
          <cell r="C171" t="str">
            <v>ESOL-PV_E</v>
          </cell>
          <cell r="H171">
            <v>6.8429397207495998E-5</v>
          </cell>
          <cell r="I171">
            <v>1.834538959518112E-3</v>
          </cell>
          <cell r="J171">
            <v>5.0956438754187726E-3</v>
          </cell>
          <cell r="K171">
            <v>6.2881927921128108E-3</v>
          </cell>
          <cell r="L171">
            <v>6.3688140107522086E-3</v>
          </cell>
          <cell r="M171">
            <v>6.3920807542619416E-3</v>
          </cell>
          <cell r="N171">
            <v>6.6013991097960698E-3</v>
          </cell>
          <cell r="O171">
            <v>5.4988413081770446E-3</v>
          </cell>
          <cell r="P171">
            <v>1.1066346379698984E-2</v>
          </cell>
        </row>
        <row r="172">
          <cell r="A172" t="str">
            <v>CELC_E</v>
          </cell>
          <cell r="B172" t="str">
            <v>VAR_fin</v>
          </cell>
          <cell r="C172" t="str">
            <v>SUP_ELCH2_D</v>
          </cell>
          <cell r="H172">
            <v>6.8429397207495998E-5</v>
          </cell>
          <cell r="I172">
            <v>1.834538959518112E-3</v>
          </cell>
          <cell r="J172">
            <v>5.0956438754187726E-3</v>
          </cell>
          <cell r="K172">
            <v>6.2881927921128108E-3</v>
          </cell>
          <cell r="L172">
            <v>6.3688140107522086E-3</v>
          </cell>
          <cell r="M172">
            <v>6.3920807542619416E-3</v>
          </cell>
          <cell r="N172">
            <v>6.6013991097960698E-3</v>
          </cell>
          <cell r="O172">
            <v>5.4988413081770446E-3</v>
          </cell>
          <cell r="P172">
            <v>1.1066346379698984E-2</v>
          </cell>
        </row>
        <row r="173">
          <cell r="A173" t="str">
            <v>CBIO</v>
          </cell>
          <cell r="B173" t="str">
            <v>VAR_fout</v>
          </cell>
          <cell r="C173" t="str">
            <v>D-CBIO</v>
          </cell>
          <cell r="E173">
            <v>1.2890721946514159</v>
          </cell>
          <cell r="F173">
            <v>3.616133837663067</v>
          </cell>
          <cell r="G173">
            <v>3.47162421193842</v>
          </cell>
          <cell r="H173">
            <v>3.4713729215484532</v>
          </cell>
          <cell r="I173">
            <v>3.4713802787074064</v>
          </cell>
          <cell r="J173">
            <v>3.4678763270894382</v>
          </cell>
          <cell r="K173">
            <v>3.4679683879943899</v>
          </cell>
          <cell r="L173">
            <v>3.4769093002949454</v>
          </cell>
          <cell r="M173">
            <v>3.4763823221257453</v>
          </cell>
          <cell r="N173">
            <v>3.4787615613441294</v>
          </cell>
          <cell r="O173">
            <v>3.4788656964723335</v>
          </cell>
          <cell r="P173">
            <v>3.4922241405290819</v>
          </cell>
        </row>
        <row r="174">
          <cell r="A174" t="str">
            <v>CBIO</v>
          </cell>
          <cell r="B174" t="str">
            <v>VAR_fin</v>
          </cell>
          <cell r="C174" t="str">
            <v>SUP_BIONGA</v>
          </cell>
          <cell r="E174">
            <v>1.2890721946514159</v>
          </cell>
          <cell r="F174">
            <v>3.616133837663067</v>
          </cell>
          <cell r="G174">
            <v>3.47162421193842</v>
          </cell>
          <cell r="H174">
            <v>3.4713729215484532</v>
          </cell>
          <cell r="I174">
            <v>3.4713802787074064</v>
          </cell>
          <cell r="J174">
            <v>3.4678763270894382</v>
          </cell>
          <cell r="K174">
            <v>3.4679683879943899</v>
          </cell>
          <cell r="L174">
            <v>3.4769093002949454</v>
          </cell>
          <cell r="M174">
            <v>3.4763823221257453</v>
          </cell>
          <cell r="N174">
            <v>3.4787615613441294</v>
          </cell>
          <cell r="O174">
            <v>3.4788656964723335</v>
          </cell>
          <cell r="P174">
            <v>3.4922241405290819</v>
          </cell>
        </row>
        <row r="175">
          <cell r="A175" t="str">
            <v>RSH2</v>
          </cell>
          <cell r="B175" t="str">
            <v>VAR_fout</v>
          </cell>
          <cell r="C175" t="str">
            <v>D-SNGA</v>
          </cell>
          <cell r="H175">
            <v>4.7527928050612386E-3</v>
          </cell>
          <cell r="I175">
            <v>1.0573516078324359E-2</v>
          </cell>
          <cell r="J175">
            <v>1.1754783731223786E-2</v>
          </cell>
          <cell r="K175">
            <v>1.0958703875520831E-2</v>
          </cell>
          <cell r="L175">
            <v>3.2082807542099502E-2</v>
          </cell>
          <cell r="M175">
            <v>2.866668255203584E-2</v>
          </cell>
          <cell r="N175">
            <v>7.2323958209568634E-2</v>
          </cell>
          <cell r="O175">
            <v>8.0832048809140647E-2</v>
          </cell>
          <cell r="P175">
            <v>9.858806066099432E-2</v>
          </cell>
        </row>
        <row r="176">
          <cell r="A176" t="str">
            <v>RSH2</v>
          </cell>
          <cell r="B176" t="str">
            <v>VAR_fout</v>
          </cell>
          <cell r="C176" t="str">
            <v>D-RNGA</v>
          </cell>
          <cell r="H176">
            <v>4.2045040360070085E-3</v>
          </cell>
          <cell r="I176">
            <v>1.0123254563847977E-2</v>
          </cell>
          <cell r="J176">
            <v>1.189135103570175E-2</v>
          </cell>
          <cell r="K176">
            <v>1.3448176486573997E-2</v>
          </cell>
          <cell r="L176">
            <v>3.5979987627832402E-2</v>
          </cell>
          <cell r="M176">
            <v>3.2344858355330346E-2</v>
          </cell>
          <cell r="N176">
            <v>0.11225502426767353</v>
          </cell>
          <cell r="O176">
            <v>0.13135566073762273</v>
          </cell>
          <cell r="P176">
            <v>0.14727018201044931</v>
          </cell>
        </row>
        <row r="177">
          <cell r="A177" t="str">
            <v>LTH</v>
          </cell>
          <cell r="B177" t="str">
            <v>VAR_fout</v>
          </cell>
          <cell r="C177" t="str">
            <v>SUP_WODBIO</v>
          </cell>
          <cell r="F177">
            <v>2.5255909940613735E-5</v>
          </cell>
          <cell r="G177">
            <v>5.718870886007024E-5</v>
          </cell>
          <cell r="H177">
            <v>1.3341622378675863E-4</v>
          </cell>
          <cell r="I177">
            <v>1.9813644959442925E-4</v>
          </cell>
          <cell r="J177">
            <v>2.1732330223068853E-4</v>
          </cell>
          <cell r="K177">
            <v>2.2661427971193453E-4</v>
          </cell>
          <cell r="L177">
            <v>2.5595388428616725E-4</v>
          </cell>
          <cell r="M177">
            <v>2.645696478905654E-4</v>
          </cell>
          <cell r="N177">
            <v>3.2789820938713623E-4</v>
          </cell>
          <cell r="O177">
            <v>3.5522183140961365E-4</v>
          </cell>
          <cell r="P177">
            <v>6.436680808785143E-4</v>
          </cell>
        </row>
        <row r="178">
          <cell r="A178" t="str">
            <v>LTH</v>
          </cell>
          <cell r="B178" t="str">
            <v>VAR_fout</v>
          </cell>
          <cell r="C178" t="str">
            <v>CT_CWODBDS</v>
          </cell>
          <cell r="E178">
            <v>0.25982660004898378</v>
          </cell>
          <cell r="F178">
            <v>0.24856842701580728</v>
          </cell>
          <cell r="G178">
            <v>0.24535917221744119</v>
          </cell>
          <cell r="H178">
            <v>5.192196832513495E-4</v>
          </cell>
          <cell r="I178">
            <v>4.1150664470005524E-4</v>
          </cell>
          <cell r="J178">
            <v>9.6596634972905568E-4</v>
          </cell>
          <cell r="K178">
            <v>1.1848598953718354E-3</v>
          </cell>
          <cell r="L178">
            <v>6.1859464949248774E-3</v>
          </cell>
          <cell r="M178">
            <v>6.7208034819202459E-3</v>
          </cell>
          <cell r="N178">
            <v>5.9108838836763079E-2</v>
          </cell>
          <cell r="O178">
            <v>0.53152351626719974</v>
          </cell>
          <cell r="P178">
            <v>0.55544455847806751</v>
          </cell>
        </row>
        <row r="179">
          <cell r="A179" t="str">
            <v>LTH</v>
          </cell>
          <cell r="B179" t="str">
            <v>VAR_fin</v>
          </cell>
          <cell r="C179" t="str">
            <v>D-CHEAT</v>
          </cell>
          <cell r="J179">
            <v>6.3905047221731056E-4</v>
          </cell>
          <cell r="K179">
            <v>8.8934844602352268E-4</v>
          </cell>
          <cell r="L179">
            <v>1.4828028209514367E-3</v>
          </cell>
          <cell r="M179">
            <v>9.943322794763983E-4</v>
          </cell>
          <cell r="N179">
            <v>1.4412745516542529E-3</v>
          </cell>
          <cell r="O179">
            <v>1.2826183700710972E-3</v>
          </cell>
          <cell r="P179">
            <v>2.6050017509449807E-3</v>
          </cell>
        </row>
        <row r="180">
          <cell r="A180" t="str">
            <v>LNGA</v>
          </cell>
          <cell r="B180" t="str">
            <v>VAR_fin</v>
          </cell>
          <cell r="C180" t="str">
            <v>D-LNGA</v>
          </cell>
          <cell r="H180">
            <v>2.7977697357514418E-3</v>
          </cell>
          <cell r="I180">
            <v>4.5647657697451246E-3</v>
          </cell>
          <cell r="J180">
            <v>4.4236770067413618E-3</v>
          </cell>
          <cell r="K180">
            <v>4.7444162606984641E-3</v>
          </cell>
          <cell r="L180">
            <v>1.0395215729391356E-2</v>
          </cell>
          <cell r="M180">
            <v>5.3642647101049467E-3</v>
          </cell>
          <cell r="N180">
            <v>1.0656589801542826E-2</v>
          </cell>
          <cell r="O180">
            <v>8.0450641989122801E-3</v>
          </cell>
          <cell r="P180">
            <v>1.7823125234610306E-2</v>
          </cell>
        </row>
        <row r="181">
          <cell r="A181" t="str">
            <v>IH2</v>
          </cell>
          <cell r="B181" t="str">
            <v>VAR_fout</v>
          </cell>
          <cell r="C181" t="str">
            <v>D-INGA</v>
          </cell>
          <cell r="H181">
            <v>9.846088796261792E-3</v>
          </cell>
          <cell r="I181">
            <v>3.1011933543620054E-2</v>
          </cell>
          <cell r="J181">
            <v>4.5091663572531165E-2</v>
          </cell>
          <cell r="K181">
            <v>4.2032406811122816E-2</v>
          </cell>
          <cell r="L181">
            <v>0.13095208848375206</v>
          </cell>
          <cell r="M181">
            <v>0.15376689622348338</v>
          </cell>
          <cell r="N181">
            <v>0.2062796108016908</v>
          </cell>
          <cell r="O181">
            <v>0.21002707388204186</v>
          </cell>
          <cell r="P181">
            <v>0.21283829817537775</v>
          </cell>
        </row>
        <row r="182">
          <cell r="A182" t="str">
            <v>WHEAT</v>
          </cell>
          <cell r="B182" t="str">
            <v>VAR_fin</v>
          </cell>
          <cell r="C182" t="str">
            <v>D-CHEAT</v>
          </cell>
          <cell r="J182">
            <v>3.7416879040036415E-3</v>
          </cell>
          <cell r="K182">
            <v>3.946110856916151E-3</v>
          </cell>
          <cell r="L182">
            <v>4.1296938289490555E-3</v>
          </cell>
          <cell r="M182">
            <v>3.9768043212586842E-3</v>
          </cell>
          <cell r="N182">
            <v>3.9564945165778869E-3</v>
          </cell>
          <cell r="O182">
            <v>4.065974222542069E-3</v>
          </cell>
          <cell r="P182">
            <v>7.467212872045278E-3</v>
          </cell>
        </row>
        <row r="183">
          <cell r="A183" t="str">
            <v>SOL</v>
          </cell>
          <cell r="B183" t="str">
            <v>VAR_fin</v>
          </cell>
          <cell r="C183" t="str">
            <v>ESOL-PV_A</v>
          </cell>
          <cell r="H183">
            <v>1.9531662616833587E-3</v>
          </cell>
          <cell r="I183">
            <v>7.2797321260019317E-3</v>
          </cell>
          <cell r="J183">
            <v>7.3037076200160537E-3</v>
          </cell>
          <cell r="K183">
            <v>7.3463671969054766E-3</v>
          </cell>
          <cell r="L183">
            <v>7.3722648834405212E-3</v>
          </cell>
          <cell r="M183">
            <v>7.771612875511081E-3</v>
          </cell>
          <cell r="N183">
            <v>8.704613804919414E-3</v>
          </cell>
          <cell r="O183">
            <v>1.2511735560705724E-2</v>
          </cell>
          <cell r="P183">
            <v>3.1883795052808105E-2</v>
          </cell>
        </row>
        <row r="184">
          <cell r="A184" t="str">
            <v>SOL</v>
          </cell>
          <cell r="B184" t="str">
            <v>VAR_fin</v>
          </cell>
          <cell r="C184" t="str">
            <v>ESOL-PV_E</v>
          </cell>
          <cell r="H184">
            <v>6.8429397207495998E-5</v>
          </cell>
          <cell r="I184">
            <v>1.834538959518112E-3</v>
          </cell>
          <cell r="J184">
            <v>5.0956438754187726E-3</v>
          </cell>
          <cell r="K184">
            <v>6.2881927921128108E-3</v>
          </cell>
          <cell r="L184">
            <v>6.3688140107522086E-3</v>
          </cell>
          <cell r="M184">
            <v>6.3920807542619416E-3</v>
          </cell>
          <cell r="N184">
            <v>6.6013991097960698E-3</v>
          </cell>
          <cell r="O184">
            <v>5.4988413081770446E-3</v>
          </cell>
          <cell r="P184">
            <v>1.1066346379698984E-2</v>
          </cell>
        </row>
        <row r="185">
          <cell r="A185" t="str">
            <v>TKER</v>
          </cell>
          <cell r="B185" t="str">
            <v>VAR_fout</v>
          </cell>
          <cell r="C185" t="str">
            <v>D-TBDS1</v>
          </cell>
          <cell r="E185">
            <v>4.2402247055905598E-3</v>
          </cell>
          <cell r="F185">
            <v>6.2955017641868797E-5</v>
          </cell>
          <cell r="G185">
            <v>7.3001032612302497E-3</v>
          </cell>
          <cell r="H185">
            <v>0.88498283701302605</v>
          </cell>
          <cell r="I185">
            <v>1.1930869766544301</v>
          </cell>
          <cell r="J185">
            <v>1.1705066179396</v>
          </cell>
          <cell r="K185">
            <v>1.2828232632275001</v>
          </cell>
          <cell r="L185">
            <v>1.32138731462873</v>
          </cell>
          <cell r="M185">
            <v>1.32413908310766</v>
          </cell>
          <cell r="N185">
            <v>1.34751720162626</v>
          </cell>
          <cell r="O185">
            <v>1.2033480163565999</v>
          </cell>
          <cell r="P185">
            <v>1.07410909169036</v>
          </cell>
        </row>
        <row r="186">
          <cell r="A186" t="str">
            <v>BDS1</v>
          </cell>
          <cell r="B186" t="str">
            <v>VAR_fout</v>
          </cell>
          <cell r="C186" t="str">
            <v>IMPBDS1</v>
          </cell>
          <cell r="H186">
            <v>5.4446318472322996</v>
          </cell>
          <cell r="I186">
            <v>5.7422087706614802</v>
          </cell>
          <cell r="J186">
            <v>5.9416137915994804</v>
          </cell>
          <cell r="K186">
            <v>6.0831682436875099</v>
          </cell>
          <cell r="L186">
            <v>6.2037224904460002</v>
          </cell>
          <cell r="M186">
            <v>6.2037238023812904</v>
          </cell>
          <cell r="N186">
            <v>6.2037268749258496</v>
          </cell>
          <cell r="O186">
            <v>6.2037312510347897</v>
          </cell>
          <cell r="P186">
            <v>6.3098411832582499</v>
          </cell>
        </row>
        <row r="187">
          <cell r="A187" t="str">
            <v>BDS1</v>
          </cell>
          <cell r="B187" t="str">
            <v>VAR_fin</v>
          </cell>
          <cell r="C187" t="str">
            <v>D-TBDS1intl</v>
          </cell>
          <cell r="H187">
            <v>5.4446318472322996</v>
          </cell>
          <cell r="I187">
            <v>5.7422087706614802</v>
          </cell>
          <cell r="J187">
            <v>5.9416137915994804</v>
          </cell>
          <cell r="K187">
            <v>6.0831682436875099</v>
          </cell>
          <cell r="L187">
            <v>6.2037224904460002</v>
          </cell>
          <cell r="M187">
            <v>6.2037238023812904</v>
          </cell>
          <cell r="N187">
            <v>6.2037268749258496</v>
          </cell>
          <cell r="O187">
            <v>6.2037312510347897</v>
          </cell>
          <cell r="P187">
            <v>6.3098411832582499</v>
          </cell>
        </row>
        <row r="188">
          <cell r="A188" t="str">
            <v>CELC</v>
          </cell>
          <cell r="B188" t="str">
            <v>VAR_fout</v>
          </cell>
          <cell r="C188" t="str">
            <v>D-CELC</v>
          </cell>
          <cell r="E188">
            <v>0.36906227557191656</v>
          </cell>
          <cell r="F188">
            <v>5.4767719692865341E-2</v>
          </cell>
          <cell r="G188">
            <v>5.7512354799312444E-2</v>
          </cell>
          <cell r="H188">
            <v>3.7524954804524648E-2</v>
          </cell>
          <cell r="I188">
            <v>0.1023193832887536</v>
          </cell>
          <cell r="J188">
            <v>0.13006724022514962</v>
          </cell>
          <cell r="K188">
            <v>0.12438712841215017</v>
          </cell>
          <cell r="L188">
            <v>0.32660123452249717</v>
          </cell>
          <cell r="M188">
            <v>0.3453849964310044</v>
          </cell>
          <cell r="N188">
            <v>0.86548776190300836</v>
          </cell>
          <cell r="O188">
            <v>1.0799832663582429</v>
          </cell>
          <cell r="P188">
            <v>1.2008589168733463</v>
          </cell>
        </row>
        <row r="189">
          <cell r="A189" t="str">
            <v>CELC</v>
          </cell>
          <cell r="B189" t="str">
            <v>VAR_fin</v>
          </cell>
          <cell r="C189" t="str">
            <v>SUP_ELCH2_SOEC</v>
          </cell>
          <cell r="J189">
            <v>2.9161794652859167E-2</v>
          </cell>
          <cell r="K189">
            <v>3.6971156098632919E-2</v>
          </cell>
          <cell r="L189">
            <v>5.0340434047395959E-2</v>
          </cell>
          <cell r="M189">
            <v>4.4639741732536244E-2</v>
          </cell>
          <cell r="N189">
            <v>4.8407921993509732E-2</v>
          </cell>
          <cell r="O189">
            <v>4.8062622082652669E-2</v>
          </cell>
          <cell r="P189">
            <v>9.0499672937878112E-2</v>
          </cell>
        </row>
        <row r="190">
          <cell r="A190" t="str">
            <v>CELC</v>
          </cell>
          <cell r="B190" t="str">
            <v>VAR_fin</v>
          </cell>
          <cell r="C190" t="str">
            <v>SUP_ELCH2</v>
          </cell>
          <cell r="E190">
            <v>6.5719172703604719E-3</v>
          </cell>
          <cell r="F190">
            <v>1.0216722837215397E-2</v>
          </cell>
          <cell r="G190">
            <v>1.0212159734680851E-2</v>
          </cell>
          <cell r="H190">
            <v>3.6983494029982647E-2</v>
          </cell>
          <cell r="I190">
            <v>0.1016319165460199</v>
          </cell>
          <cell r="J190">
            <v>0.10002065874488789</v>
          </cell>
          <cell r="K190">
            <v>8.6441543738217413E-2</v>
          </cell>
          <cell r="L190">
            <v>0.27336059709181215</v>
          </cell>
          <cell r="M190">
            <v>0.29823409899549397</v>
          </cell>
          <cell r="N190">
            <v>0.80383718284185457</v>
          </cell>
          <cell r="O190">
            <v>0.93457124932785707</v>
          </cell>
          <cell r="P190">
            <v>1.0061421682782459</v>
          </cell>
        </row>
        <row r="191">
          <cell r="A191" t="str">
            <v>CELC</v>
          </cell>
          <cell r="B191" t="str">
            <v>VAR_fin</v>
          </cell>
          <cell r="C191" t="str">
            <v>CT_CWODBDS</v>
          </cell>
          <cell r="E191">
            <v>4.6302432572831745E-2</v>
          </cell>
          <cell r="F191">
            <v>4.4296168404099022E-2</v>
          </cell>
          <cell r="G191">
            <v>4.3724262741313309E-2</v>
          </cell>
          <cell r="H191">
            <v>9.2527610220432863E-5</v>
          </cell>
          <cell r="I191">
            <v>7.3332594376035608E-5</v>
          </cell>
          <cell r="J191">
            <v>1.7214015719530635E-4</v>
          </cell>
          <cell r="K191">
            <v>2.1114810955985287E-4</v>
          </cell>
          <cell r="L191">
            <v>1.1023673881981528E-3</v>
          </cell>
          <cell r="M191">
            <v>1.1976816461370706E-3</v>
          </cell>
          <cell r="N191">
            <v>1.0533498202961636E-2</v>
          </cell>
          <cell r="O191">
            <v>9.4720216360436982E-2</v>
          </cell>
          <cell r="P191">
            <v>9.8983068754424905E-2</v>
          </cell>
        </row>
        <row r="192">
          <cell r="A192" t="str">
            <v>CELC</v>
          </cell>
          <cell r="B192" t="str">
            <v>VAR_fin</v>
          </cell>
          <cell r="C192" t="str">
            <v>CT_CWODETH</v>
          </cell>
          <cell r="E192">
            <v>0.31618792572872428</v>
          </cell>
          <cell r="F192">
            <v>2.5477715793199276E-4</v>
          </cell>
          <cell r="G192">
            <v>3.5759323233182749E-3</v>
          </cell>
          <cell r="H192">
            <v>4.4893316432157712E-4</v>
          </cell>
          <cell r="I192">
            <v>6.1413414835755965E-4</v>
          </cell>
          <cell r="J192">
            <v>7.1264667020718158E-4</v>
          </cell>
          <cell r="K192">
            <v>7.6328046574007614E-4</v>
          </cell>
          <cell r="L192">
            <v>1.797835995090932E-3</v>
          </cell>
          <cell r="M192">
            <v>1.3134740568371895E-3</v>
          </cell>
          <cell r="N192">
            <v>2.7091588646819009E-3</v>
          </cell>
          <cell r="O192">
            <v>2.629178587295992E-3</v>
          </cell>
          <cell r="P192">
            <v>5.2340069027976034E-3</v>
          </cell>
        </row>
        <row r="193">
          <cell r="A193" t="str">
            <v>SBIO</v>
          </cell>
          <cell r="B193" t="str">
            <v>VAR_fout</v>
          </cell>
          <cell r="C193" t="str">
            <v>D-SBIO</v>
          </cell>
          <cell r="E193">
            <v>4.0476997356484565</v>
          </cell>
          <cell r="F193">
            <v>4.5841024679644091</v>
          </cell>
          <cell r="G193">
            <v>4.6682838258995076</v>
          </cell>
          <cell r="H193">
            <v>4.6553692286556831</v>
          </cell>
          <cell r="I193">
            <v>4.7694299013306729</v>
          </cell>
          <cell r="J193">
            <v>4.8662117630846033</v>
          </cell>
          <cell r="K193">
            <v>4.9369738130907468</v>
          </cell>
          <cell r="L193">
            <v>4.9838692533377058</v>
          </cell>
          <cell r="M193">
            <v>4.984736168276612</v>
          </cell>
          <cell r="N193">
            <v>4.9851352105599078</v>
          </cell>
          <cell r="O193">
            <v>6.2973897074601703</v>
          </cell>
          <cell r="P193">
            <v>6.3950870244577898</v>
          </cell>
        </row>
        <row r="194">
          <cell r="A194" t="str">
            <v>INGA</v>
          </cell>
          <cell r="B194" t="str">
            <v>VAR_fout</v>
          </cell>
          <cell r="C194" t="str">
            <v>D-INGA</v>
          </cell>
          <cell r="E194">
            <v>37.493469877581774</v>
          </cell>
          <cell r="F194">
            <v>30.365667207318655</v>
          </cell>
          <cell r="G194">
            <v>33.909296246685834</v>
          </cell>
          <cell r="H194">
            <v>31.234665049451657</v>
          </cell>
          <cell r="I194">
            <v>28.020105959300874</v>
          </cell>
          <cell r="J194">
            <v>24.816836262105411</v>
          </cell>
          <cell r="K194">
            <v>19.759638519598354</v>
          </cell>
          <cell r="L194">
            <v>19.691720709957593</v>
          </cell>
          <cell r="M194">
            <v>18.306268568360711</v>
          </cell>
          <cell r="N194">
            <v>15.538921913732155</v>
          </cell>
          <cell r="O194">
            <v>14.552559570512413</v>
          </cell>
          <cell r="P194">
            <v>13.143660783703297</v>
          </cell>
        </row>
        <row r="195">
          <cell r="A195" t="str">
            <v>WSTREN</v>
          </cell>
          <cell r="B195" t="str">
            <v>VAR_fin</v>
          </cell>
          <cell r="C195" t="str">
            <v>D-CWST</v>
          </cell>
          <cell r="E195">
            <v>9.6793727592644299</v>
          </cell>
          <cell r="F195">
            <v>10.011586020287504</v>
          </cell>
          <cell r="G195">
            <v>9.6519751252750563</v>
          </cell>
          <cell r="H195">
            <v>9.9780993259739432</v>
          </cell>
          <cell r="I195">
            <v>9.9571855048840909</v>
          </cell>
          <cell r="J195">
            <v>9.6808443446550676</v>
          </cell>
          <cell r="K195">
            <v>9.4044973365665481</v>
          </cell>
          <cell r="L195">
            <v>9.1281480546644467</v>
          </cell>
          <cell r="M195">
            <v>9.1281661288713494</v>
          </cell>
          <cell r="N195">
            <v>9.1281866734438655</v>
          </cell>
          <cell r="O195">
            <v>9.1282199346666832</v>
          </cell>
          <cell r="P195">
            <v>9.128372508940922</v>
          </cell>
        </row>
        <row r="196">
          <cell r="A196" t="str">
            <v>SOLPVC</v>
          </cell>
          <cell r="B196" t="str">
            <v>VAR_fin</v>
          </cell>
          <cell r="C196" t="str">
            <v>ESOL-PV_A</v>
          </cell>
          <cell r="H196">
            <v>1.95316626168336E-3</v>
          </cell>
          <cell r="I196">
            <v>7.2797321260019299E-3</v>
          </cell>
          <cell r="J196">
            <v>7.3037076200160502E-3</v>
          </cell>
          <cell r="K196">
            <v>7.3463671969054801E-3</v>
          </cell>
          <cell r="L196">
            <v>7.3722648834405203E-3</v>
          </cell>
          <cell r="M196">
            <v>7.7716128755110801E-3</v>
          </cell>
          <cell r="N196">
            <v>8.7046138049194192E-3</v>
          </cell>
          <cell r="O196">
            <v>1.25117355607057E-2</v>
          </cell>
          <cell r="P196">
            <v>3.1883795052808098E-2</v>
          </cell>
        </row>
        <row r="197">
          <cell r="A197" t="str">
            <v>SOLPVC</v>
          </cell>
          <cell r="B197" t="str">
            <v>VAR_fin</v>
          </cell>
          <cell r="C197" t="str">
            <v>ESOL-PV_E</v>
          </cell>
          <cell r="H197">
            <v>6.8429397207495998E-5</v>
          </cell>
          <cell r="I197">
            <v>1.8345389595181101E-3</v>
          </cell>
          <cell r="J197">
            <v>5.09564387541877E-3</v>
          </cell>
          <cell r="K197">
            <v>6.28819279211281E-3</v>
          </cell>
          <cell r="L197">
            <v>6.3688140107522103E-3</v>
          </cell>
          <cell r="M197">
            <v>6.3920807542619399E-3</v>
          </cell>
          <cell r="N197">
            <v>6.6013991097960698E-3</v>
          </cell>
          <cell r="O197">
            <v>5.4988413081770403E-3</v>
          </cell>
          <cell r="P197">
            <v>1.1066346379698999E-2</v>
          </cell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1.7602963374350199E-2</v>
          </cell>
          <cell r="E4">
            <v>1.7888498976663302E-2</v>
          </cell>
          <cell r="F4">
            <v>1.78209392533814E-2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4.3597548761018564E-3</v>
          </cell>
          <cell r="E5">
            <v>3.5482015579274043E-3</v>
          </cell>
          <cell r="F5">
            <v>2.2163905685235854E-3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3.1210927968706076E-4</v>
          </cell>
          <cell r="E6">
            <v>3.1717196767133541E-4</v>
          </cell>
          <cell r="F6">
            <v>3.1597410023725893E-4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8.3522056333940446E-5</v>
          </cell>
          <cell r="E7">
            <v>6.6860321384425197E-5</v>
          </cell>
          <cell r="F7">
            <v>4.1774564553046005E-5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3.1493283317990279</v>
          </cell>
          <cell r="E8">
            <v>0.47731901878335159</v>
          </cell>
          <cell r="F8">
            <v>0.61018237657924812</v>
          </cell>
          <cell r="G8">
            <v>0.60300989215021317</v>
          </cell>
          <cell r="H8">
            <v>0.56024300808126404</v>
          </cell>
          <cell r="I8">
            <v>0.54552472709024591</v>
          </cell>
          <cell r="J8">
            <v>0.52080994595807095</v>
          </cell>
          <cell r="K8">
            <v>0.49388509711897799</v>
          </cell>
          <cell r="L8">
            <v>0.47921493230233603</v>
          </cell>
          <cell r="M8">
            <v>0.47731103832467842</v>
          </cell>
          <cell r="N8">
            <v>0.47949232876383796</v>
          </cell>
          <cell r="O8">
            <v>0.47548065024755704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5.7639215736833387E-3</v>
          </cell>
          <cell r="E9">
            <v>8.7690207410757082E-4</v>
          </cell>
          <cell r="F9">
            <v>1.1270251120481388E-3</v>
          </cell>
          <cell r="G9">
            <v>1.1750152429105239E-3</v>
          </cell>
          <cell r="H9">
            <v>1.1461002241280021E-3</v>
          </cell>
          <cell r="I9">
            <v>1.1401423460958256E-3</v>
          </cell>
          <cell r="J9">
            <v>1.1494674900549553E-3</v>
          </cell>
          <cell r="K9">
            <v>1.1124828393751375E-3</v>
          </cell>
          <cell r="L9">
            <v>1.099370163730237E-3</v>
          </cell>
          <cell r="M9">
            <v>1.095002427892194E-3</v>
          </cell>
          <cell r="N9">
            <v>1.1000065407976941E-3</v>
          </cell>
          <cell r="O9">
            <v>1.0908033224295008E-3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5.583915481913166E-2</v>
          </cell>
          <cell r="E10">
            <v>8.4631031699175709E-3</v>
          </cell>
          <cell r="F10">
            <v>1.0818836464171061E-2</v>
          </cell>
          <cell r="G10">
            <v>1.0691664754436404E-2</v>
          </cell>
          <cell r="H10">
            <v>9.9333866681075179E-3</v>
          </cell>
          <cell r="I10">
            <v>9.6724242391887563E-3</v>
          </cell>
          <cell r="J10">
            <v>9.234218899965797E-3</v>
          </cell>
          <cell r="K10">
            <v>8.7568279631024346E-3</v>
          </cell>
          <cell r="L10">
            <v>8.4967186578428344E-3</v>
          </cell>
          <cell r="M10">
            <v>8.4629616724233685E-3</v>
          </cell>
          <cell r="N10">
            <v>8.5016370348198235E-3</v>
          </cell>
          <cell r="O10">
            <v>8.4305079831127165E-3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1.53293189692904E-6</v>
          </cell>
          <cell r="F11">
            <v>3.1722530184248299E-6</v>
          </cell>
          <cell r="G11">
            <v>1.6893616470384302E-5</v>
          </cell>
          <cell r="H11">
            <v>1.84360763684335E-5</v>
          </cell>
          <cell r="I11">
            <v>7.9477585165291299E-6</v>
          </cell>
          <cell r="J11">
            <v>1.8721310543125499E-5</v>
          </cell>
          <cell r="K11">
            <v>1.02191107312849E-5</v>
          </cell>
          <cell r="L11">
            <v>1.5385629530850002E-5</v>
          </cell>
          <cell r="M11">
            <v>1.8875347502758101E-5</v>
          </cell>
          <cell r="N11">
            <v>1.00160575917089E-5</v>
          </cell>
          <cell r="O11">
            <v>1.61062156247034E-5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1.113869521558604E-4</v>
          </cell>
          <cell r="E12">
            <v>2.2795999781622035E-5</v>
          </cell>
          <cell r="F12">
            <v>2.2805370382996371E-5</v>
          </cell>
          <cell r="G12">
            <v>2.2812568425326757E-5</v>
          </cell>
          <cell r="H12">
            <v>2.2814376812142136E-5</v>
          </cell>
          <cell r="I12">
            <v>2.2832647924537337E-5</v>
          </cell>
          <cell r="J12">
            <v>2.2842310727932201E-5</v>
          </cell>
          <cell r="K12">
            <v>2.2842137128751333E-5</v>
          </cell>
          <cell r="L12">
            <v>2.28629197014016E-5</v>
          </cell>
          <cell r="M12">
            <v>2.2860880377402542E-5</v>
          </cell>
          <cell r="N12">
            <v>2.2857680448920965E-5</v>
          </cell>
          <cell r="O12">
            <v>2.2856037182159379E-5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2.1525907014237041E-4</v>
          </cell>
          <cell r="E13">
            <v>1.6960553946515143E-3</v>
          </cell>
          <cell r="F13">
            <v>2.4078517408439356E-3</v>
          </cell>
          <cell r="G13">
            <v>2.7784723772853277E-3</v>
          </cell>
          <cell r="H13">
            <v>2.8052043645137854E-3</v>
          </cell>
          <cell r="I13">
            <v>2.9372822799057989E-3</v>
          </cell>
          <cell r="J13">
            <v>3.9487317389746424E-3</v>
          </cell>
          <cell r="K13">
            <v>3.8644917703405312E-3</v>
          </cell>
          <cell r="L13">
            <v>7.2964665548634032E-3</v>
          </cell>
          <cell r="M13">
            <v>1.391940312467119E-2</v>
          </cell>
          <cell r="N13">
            <v>2.0563790991456412E-2</v>
          </cell>
          <cell r="O13">
            <v>3.1669532112603802E-2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2.1525907014237041E-4</v>
          </cell>
          <cell r="E14">
            <v>1.6960553946515143E-3</v>
          </cell>
          <cell r="F14">
            <v>2.4078517408439356E-3</v>
          </cell>
          <cell r="G14">
            <v>2.7784723772853277E-3</v>
          </cell>
          <cell r="H14">
            <v>2.8052043645137854E-3</v>
          </cell>
          <cell r="I14">
            <v>2.9372822799057989E-3</v>
          </cell>
          <cell r="J14">
            <v>3.9487317389746424E-3</v>
          </cell>
          <cell r="K14">
            <v>3.8644917703405312E-3</v>
          </cell>
          <cell r="L14">
            <v>7.2964665548634032E-3</v>
          </cell>
          <cell r="M14">
            <v>1.391940312467119E-2</v>
          </cell>
          <cell r="N14">
            <v>2.0563790991456412E-2</v>
          </cell>
          <cell r="O14">
            <v>3.1669532112603802E-2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1.65128975722084E-4</v>
          </cell>
          <cell r="F15">
            <v>1.67955630602133E-4</v>
          </cell>
          <cell r="G15">
            <v>1.2528997750316199E-4</v>
          </cell>
          <cell r="H15">
            <v>1.6386554541234299E-4</v>
          </cell>
          <cell r="I15">
            <v>2.14047615295455E-4</v>
          </cell>
          <cell r="J15">
            <v>3.1891260567323203E-4</v>
          </cell>
          <cell r="K15">
            <v>1.74182311261088E-4</v>
          </cell>
          <cell r="L15">
            <v>7.5342213562268605E-4</v>
          </cell>
          <cell r="M15">
            <v>1.2240715356697099E-3</v>
          </cell>
          <cell r="N15">
            <v>1.3438948743114401E-3</v>
          </cell>
          <cell r="O15">
            <v>2.2197746802536402E-3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2.5984495552512369E-5</v>
          </cell>
          <cell r="E16">
            <v>1.8878115636434501E-4</v>
          </cell>
          <cell r="F16">
            <v>3.4474036149527486E-4</v>
          </cell>
          <cell r="G16">
            <v>4.0640209024030019E-4</v>
          </cell>
          <cell r="H16">
            <v>4.03835434731943E-4</v>
          </cell>
          <cell r="I16">
            <v>4.2359751327824955E-4</v>
          </cell>
          <cell r="J16">
            <v>5.8142463621027737E-4</v>
          </cell>
          <cell r="K16">
            <v>5.6467662655835073E-4</v>
          </cell>
          <cell r="L16">
            <v>1.0909769699426794E-3</v>
          </cell>
          <cell r="M16">
            <v>2.0849067546555885E-3</v>
          </cell>
          <cell r="N16">
            <v>3.0968114927112278E-3</v>
          </cell>
          <cell r="O16">
            <v>4.7873067283326397E-3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2.0986395219805398E-3</v>
          </cell>
          <cell r="E17">
            <v>3.2038848474105733E-3</v>
          </cell>
          <cell r="F17">
            <v>3.4217548009515008E-3</v>
          </cell>
          <cell r="G17">
            <v>1.4694356852778825E-3</v>
          </cell>
          <cell r="H17">
            <v>7.9347026669101021E-4</v>
          </cell>
          <cell r="I17">
            <v>1.5330497667606368E-3</v>
          </cell>
          <cell r="J17">
            <v>2.0946473429140603E-3</v>
          </cell>
          <cell r="K17">
            <v>3.7597382076265456E-3</v>
          </cell>
          <cell r="L17">
            <v>5.6159872812089635E-3</v>
          </cell>
          <cell r="M17">
            <v>6.8455620170690028E-3</v>
          </cell>
          <cell r="N17">
            <v>1.241245269435391E-2</v>
          </cell>
          <cell r="O17">
            <v>3.2777197728117498E-2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7.8095373899987964E-3</v>
          </cell>
          <cell r="E18">
            <v>1.184645219276436E-2</v>
          </cell>
          <cell r="F18">
            <v>1.2595959854432855E-2</v>
          </cell>
          <cell r="G18">
            <v>5.2523320749865692E-3</v>
          </cell>
          <cell r="H18">
            <v>2.6180064038235228E-3</v>
          </cell>
          <cell r="I18">
            <v>4.9023181411018994E-3</v>
          </cell>
          <cell r="J18">
            <v>6.433684954306222E-3</v>
          </cell>
          <cell r="K18">
            <v>1.118113000353471E-2</v>
          </cell>
          <cell r="L18">
            <v>1.6546110976072448E-2</v>
          </cell>
          <cell r="M18">
            <v>2.0168747391398439E-2</v>
          </cell>
          <cell r="N18">
            <v>3.6570207424297681E-2</v>
          </cell>
          <cell r="O18">
            <v>9.6569868117178603E-2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5.3560711469022303E-6</v>
          </cell>
          <cell r="F19">
            <v>8.0025458046859702E-6</v>
          </cell>
          <cell r="G19">
            <v>9.7239516650259801E-6</v>
          </cell>
          <cell r="H19">
            <v>1.42766448163205E-5</v>
          </cell>
          <cell r="I19">
            <v>2.0486425508051201E-5</v>
          </cell>
          <cell r="J19">
            <v>3.2481215732045302E-5</v>
          </cell>
          <cell r="K19">
            <v>5.5249252253648497E-5</v>
          </cell>
          <cell r="L19">
            <v>7.2579863678136195E-5</v>
          </cell>
          <cell r="M19">
            <v>1.2055217283372701E-4</v>
          </cell>
          <cell r="N19">
            <v>1.70904584539587E-4</v>
          </cell>
          <cell r="O19">
            <v>5.7684720416337903E-4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4.3988519590840358E-5</v>
          </cell>
          <cell r="E20">
            <v>6.3244495112765137E-5</v>
          </cell>
          <cell r="F20">
            <v>6.8496645167257905E-5</v>
          </cell>
          <cell r="G20">
            <v>2.9648747210011761E-5</v>
          </cell>
          <cell r="H20">
            <v>1.6795266408247213E-5</v>
          </cell>
          <cell r="I20">
            <v>3.2034479152361768E-5</v>
          </cell>
          <cell r="J20">
            <v>4.3095889698801631E-5</v>
          </cell>
          <cell r="K20">
            <v>7.7144938160928777E-5</v>
          </cell>
          <cell r="L20">
            <v>1.1299222121407059E-4</v>
          </cell>
          <cell r="M20">
            <v>1.3936545167590709E-4</v>
          </cell>
          <cell r="N20">
            <v>2.5321693553784745E-4</v>
          </cell>
          <cell r="O20">
            <v>6.9214246411644816E-4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5.3898649938481924E-2</v>
          </cell>
          <cell r="E21">
            <v>9.960462720216201E-2</v>
          </cell>
          <cell r="F21">
            <v>9.9123634182785803E-2</v>
          </cell>
          <cell r="G21">
            <v>8.2997720821212803E-2</v>
          </cell>
          <cell r="H21">
            <v>1.8632077093351986E-2</v>
          </cell>
          <cell r="I21">
            <v>1.061572610897623E-2</v>
          </cell>
          <cell r="J21">
            <v>1.1575914682342448E-2</v>
          </cell>
          <cell r="K21">
            <v>9.6209244496497752E-3</v>
          </cell>
          <cell r="L21">
            <v>1.7355733524361112E-2</v>
          </cell>
          <cell r="M21">
            <v>0.1369517462390003</v>
          </cell>
          <cell r="N21">
            <v>0.32909800312561227</v>
          </cell>
          <cell r="O21">
            <v>0.45245568236101019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5.3898649938481924E-2</v>
          </cell>
          <cell r="E22">
            <v>9.960462720216201E-2</v>
          </cell>
          <cell r="F22">
            <v>9.9123634182785803E-2</v>
          </cell>
          <cell r="G22">
            <v>8.2997720821212803E-2</v>
          </cell>
          <cell r="H22">
            <v>1.8632077093351986E-2</v>
          </cell>
          <cell r="I22">
            <v>1.061572610897623E-2</v>
          </cell>
          <cell r="J22">
            <v>1.1575914682342448E-2</v>
          </cell>
          <cell r="K22">
            <v>9.6209244496497752E-3</v>
          </cell>
          <cell r="L22">
            <v>1.7355733524361112E-2</v>
          </cell>
          <cell r="M22">
            <v>0.1369517462390003</v>
          </cell>
          <cell r="N22">
            <v>0.32909800312561227</v>
          </cell>
          <cell r="O22">
            <v>0.45245568236101019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9.4840380304128297E-5</v>
          </cell>
          <cell r="F23">
            <v>3.8613530307099101E-4</v>
          </cell>
          <cell r="G23">
            <v>2.6069180662470601E-4</v>
          </cell>
          <cell r="H23">
            <v>3.9147435831222299E-4</v>
          </cell>
          <cell r="I23">
            <v>3.96642163571683E-4</v>
          </cell>
          <cell r="J23">
            <v>5.9420587221546499E-4</v>
          </cell>
          <cell r="K23">
            <v>2.15060474736266E-4</v>
          </cell>
          <cell r="L23">
            <v>1.2545032311833001E-3</v>
          </cell>
          <cell r="M23">
            <v>1.29842027434384E-2</v>
          </cell>
          <cell r="N23">
            <v>2.0782689192179599E-2</v>
          </cell>
          <cell r="O23">
            <v>1.39159008589888E-2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4.8856011184133016E-3</v>
          </cell>
          <cell r="E24">
            <v>7.5625024369952581E-3</v>
          </cell>
          <cell r="F24">
            <v>7.6634525627400163E-3</v>
          </cell>
          <cell r="G24">
            <v>6.4982612847831935E-3</v>
          </cell>
          <cell r="H24">
            <v>1.7577423514864735E-3</v>
          </cell>
          <cell r="I24">
            <v>8.8194799922261112E-4</v>
          </cell>
          <cell r="J24">
            <v>1.1350248928266818E-3</v>
          </cell>
          <cell r="K24">
            <v>9.4310672946756424E-4</v>
          </cell>
          <cell r="L24">
            <v>1.7886010228381607E-3</v>
          </cell>
          <cell r="M24">
            <v>1.4371542478106182E-2</v>
          </cell>
          <cell r="N24">
            <v>3.464154967200183E-2</v>
          </cell>
          <cell r="O24">
            <v>4.768268612557975E-2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10.910590260919095</v>
          </cell>
          <cell r="E25">
            <v>12.242502346699027</v>
          </cell>
          <cell r="F25">
            <v>15.557958277631217</v>
          </cell>
          <cell r="G25">
            <v>28.844112613161823</v>
          </cell>
          <cell r="H25">
            <v>40.348362246994775</v>
          </cell>
          <cell r="I25">
            <v>45.024879328810499</v>
          </cell>
          <cell r="J25">
            <v>46.014389567874169</v>
          </cell>
          <cell r="K25">
            <v>46.947121213832553</v>
          </cell>
          <cell r="L25">
            <v>48.294424414184398</v>
          </cell>
          <cell r="M25">
            <v>51.40258702719332</v>
          </cell>
          <cell r="N25">
            <v>54.27095509684338</v>
          </cell>
          <cell r="O25">
            <v>56.090610808440346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0.16813917054584501</v>
          </cell>
          <cell r="I26">
            <v>0.33360899832401703</v>
          </cell>
          <cell r="J26">
            <v>0.62233777660831002</v>
          </cell>
          <cell r="K26">
            <v>0.71943076807843997</v>
          </cell>
          <cell r="L26">
            <v>0.79613944278809101</v>
          </cell>
          <cell r="M26">
            <v>0.92268607264858704</v>
          </cell>
          <cell r="N26">
            <v>0.94189982015658302</v>
          </cell>
          <cell r="O26">
            <v>0.95413605029896797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1.3338922871942008E-2</v>
          </cell>
          <cell r="E27">
            <v>5.4518172433564533E-3</v>
          </cell>
          <cell r="F27">
            <v>6.3392434136125466E-3</v>
          </cell>
          <cell r="G27">
            <v>1.7780123213165033E-2</v>
          </cell>
          <cell r="H27">
            <v>3.5686179152643771E-2</v>
          </cell>
          <cell r="I27">
            <v>3.2555597402520745E-2</v>
          </cell>
          <cell r="J27">
            <v>4.8228594993075628E-2</v>
          </cell>
          <cell r="K27">
            <v>8.0812148774031228E-2</v>
          </cell>
          <cell r="L27">
            <v>9.7702174508842055E-2</v>
          </cell>
          <cell r="M27">
            <v>0.11088501185543888</v>
          </cell>
          <cell r="N27">
            <v>0.15886982326652846</v>
          </cell>
          <cell r="O27">
            <v>0.25833754420613059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3.6322692336751863</v>
          </cell>
          <cell r="E28">
            <v>8.7367900841014257E-2</v>
          </cell>
          <cell r="F28">
            <v>0.20918173680165741</v>
          </cell>
          <cell r="G28">
            <v>4.1424861243933968</v>
          </cell>
          <cell r="H28">
            <v>12.677139822626494</v>
          </cell>
          <cell r="I28">
            <v>14.388849268972315</v>
          </cell>
          <cell r="J28">
            <v>16.210874521927511</v>
          </cell>
          <cell r="K28">
            <v>18.922000338500617</v>
          </cell>
          <cell r="L28">
            <v>20.352699775770098</v>
          </cell>
          <cell r="M28">
            <v>22.254534467706655</v>
          </cell>
          <cell r="N28">
            <v>22.682102944996242</v>
          </cell>
          <cell r="O28">
            <v>23.202487230229256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2.4323669792754132</v>
          </cell>
          <cell r="E29">
            <v>7.3293733019841822E-2</v>
          </cell>
          <cell r="F29">
            <v>0.14780208743462292</v>
          </cell>
          <cell r="G29">
            <v>2.0557095922182409</v>
          </cell>
          <cell r="H29">
            <v>3.3216697532819359</v>
          </cell>
          <cell r="I29">
            <v>7.2336067159485715</v>
          </cell>
          <cell r="J29">
            <v>5.0867507261044151</v>
          </cell>
          <cell r="K29">
            <v>3.8949610024642012</v>
          </cell>
          <cell r="L29">
            <v>4.1587753203452431</v>
          </cell>
          <cell r="M29">
            <v>4.5525904182184957</v>
          </cell>
          <cell r="N29">
            <v>6.5375656194872418</v>
          </cell>
          <cell r="O29">
            <v>7.4998490649420528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4.8326151250965479</v>
          </cell>
          <cell r="E30">
            <v>12.076421962362295</v>
          </cell>
          <cell r="F30">
            <v>15.194649971345404</v>
          </cell>
          <cell r="G30">
            <v>22.628142538702456</v>
          </cell>
          <cell r="H30">
            <v>24.482009495348304</v>
          </cell>
          <cell r="I30">
            <v>23.703492984112494</v>
          </cell>
          <cell r="J30">
            <v>25.290890411896349</v>
          </cell>
          <cell r="K30">
            <v>24.768817853180344</v>
          </cell>
          <cell r="L30">
            <v>24.481410705097865</v>
          </cell>
          <cell r="M30">
            <v>25.407301110317434</v>
          </cell>
          <cell r="N30">
            <v>25.834356996541107</v>
          </cell>
          <cell r="O30">
            <v>26.084108021348875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5.0040423564328196E-2</v>
          </cell>
          <cell r="E31">
            <v>0.17288685103271273</v>
          </cell>
          <cell r="F31">
            <v>0.5454008422454053</v>
          </cell>
          <cell r="G31">
            <v>0.75448389632967383</v>
          </cell>
          <cell r="H31">
            <v>0.95092602146412764</v>
          </cell>
          <cell r="I31">
            <v>0.59549615946785883</v>
          </cell>
          <cell r="J31">
            <v>0.54124164832653709</v>
          </cell>
          <cell r="K31">
            <v>0.22835172312277416</v>
          </cell>
          <cell r="L31">
            <v>0.64872161973945375</v>
          </cell>
          <cell r="M31">
            <v>0.61334831395976275</v>
          </cell>
          <cell r="N31">
            <v>0.48455095212434196</v>
          </cell>
          <cell r="O31">
            <v>0.16283607819281173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5.0040423564328196E-2</v>
          </cell>
          <cell r="E32">
            <v>0.17288685103271273</v>
          </cell>
          <cell r="F32">
            <v>0.5454008422454053</v>
          </cell>
          <cell r="G32">
            <v>0.75448389632967383</v>
          </cell>
          <cell r="H32">
            <v>0.95092602146412764</v>
          </cell>
          <cell r="I32">
            <v>0.59549615946785883</v>
          </cell>
          <cell r="J32">
            <v>0.54124164832653709</v>
          </cell>
          <cell r="K32">
            <v>0.22835172312277416</v>
          </cell>
          <cell r="L32">
            <v>0.64872161973945375</v>
          </cell>
          <cell r="M32">
            <v>0.61334831395976275</v>
          </cell>
          <cell r="N32">
            <v>0.48455095212434196</v>
          </cell>
          <cell r="O32">
            <v>0.16283607819281173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1.32097031452829E-3</v>
          </cell>
          <cell r="F33">
            <v>2.6645256510694701E-2</v>
          </cell>
          <cell r="G33">
            <v>2.0982291014224701E-2</v>
          </cell>
          <cell r="H33">
            <v>3.1064705176595001E-2</v>
          </cell>
          <cell r="I33">
            <v>1.8349172224163099E-3</v>
          </cell>
          <cell r="J33">
            <v>1.72566617055981E-2</v>
          </cell>
          <cell r="K33">
            <v>2.5771861678167E-4</v>
          </cell>
          <cell r="L33">
            <v>5.2380073416302499E-2</v>
          </cell>
          <cell r="M33">
            <v>6.37338269996259E-3</v>
          </cell>
          <cell r="N33">
            <v>4.2900957179704104E-3</v>
          </cell>
          <cell r="O33">
            <v>5.2757911663711904E-3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4.0684220974657086E-3</v>
          </cell>
          <cell r="E34">
            <v>1.1906464295482404E-2</v>
          </cell>
          <cell r="F34">
            <v>3.7573138083389176E-2</v>
          </cell>
          <cell r="G34">
            <v>5.1924031695290064E-2</v>
          </cell>
          <cell r="H34">
            <v>6.5457253369487017E-2</v>
          </cell>
          <cell r="I34">
            <v>4.0989239110981138E-2</v>
          </cell>
          <cell r="J34">
            <v>3.7268583504636008E-2</v>
          </cell>
          <cell r="K34">
            <v>1.5776050394265842E-2</v>
          </cell>
          <cell r="L34">
            <v>6.1997622466857069E-2</v>
          </cell>
          <cell r="M34">
            <v>5.8912678070402832E-2</v>
          </cell>
          <cell r="N34">
            <v>4.6459769797654649E-2</v>
          </cell>
          <cell r="O34">
            <v>1.5939180169488417E-2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1.3183492182008693E-5</v>
          </cell>
          <cell r="E35">
            <v>1.6942747346719053E-3</v>
          </cell>
          <cell r="F35">
            <v>2.5316323535402069E-3</v>
          </cell>
          <cell r="G35">
            <v>3.275962868190983E-3</v>
          </cell>
          <cell r="H35">
            <v>4.4751272931490673E-3</v>
          </cell>
          <cell r="I35">
            <v>7.4154484961284507E-3</v>
          </cell>
          <cell r="J35">
            <v>8.5724540463138904E-3</v>
          </cell>
          <cell r="K35">
            <v>1.4949255406404188E-2</v>
          </cell>
          <cell r="L35">
            <v>1.1390395865395172E-2</v>
          </cell>
          <cell r="M35">
            <v>4.5008638504117071E-3</v>
          </cell>
          <cell r="N35">
            <v>1.9397573921724558E-3</v>
          </cell>
          <cell r="O35">
            <v>1.2512332108956699E-3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1.3183492182008693E-5</v>
          </cell>
          <cell r="E36">
            <v>1.6942747346719053E-3</v>
          </cell>
          <cell r="F36">
            <v>2.5316323535402069E-3</v>
          </cell>
          <cell r="G36">
            <v>3.275962868190983E-3</v>
          </cell>
          <cell r="H36">
            <v>4.4751272931490673E-3</v>
          </cell>
          <cell r="I36">
            <v>7.4154484961284507E-3</v>
          </cell>
          <cell r="J36">
            <v>8.5724540463138904E-3</v>
          </cell>
          <cell r="K36">
            <v>1.4949255406404188E-2</v>
          </cell>
          <cell r="L36">
            <v>1.1390395865395172E-2</v>
          </cell>
          <cell r="M36">
            <v>4.5008638504117071E-3</v>
          </cell>
          <cell r="N36">
            <v>1.9397573921724558E-3</v>
          </cell>
          <cell r="O36">
            <v>1.2512332108956699E-3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1.86986907457642E-4</v>
          </cell>
          <cell r="F37">
            <v>1.94892017722729E-4</v>
          </cell>
          <cell r="G37">
            <v>1.8487480877019501E-4</v>
          </cell>
          <cell r="H37">
            <v>3.5267337726159801E-4</v>
          </cell>
          <cell r="I37">
            <v>7.1776976821096396E-4</v>
          </cell>
          <cell r="J37">
            <v>5.0234207899109103E-4</v>
          </cell>
          <cell r="K37">
            <v>1.42297347418578E-3</v>
          </cell>
          <cell r="L37">
            <v>1.5569502475947899E-4</v>
          </cell>
          <cell r="M37">
            <v>5.2526868865781397E-5</v>
          </cell>
          <cell r="N37">
            <v>5.2312359285977498E-5</v>
          </cell>
          <cell r="O37">
            <v>6.99166298323848E-5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1.8601752253897299E-4</v>
          </cell>
          <cell r="F38">
            <v>3.6764234056196318E-4</v>
          </cell>
          <cell r="G38">
            <v>4.8517594136644445E-4</v>
          </cell>
          <cell r="H38">
            <v>6.5636115439993939E-4</v>
          </cell>
          <cell r="I38">
            <v>1.1061213606188632E-3</v>
          </cell>
          <cell r="J38">
            <v>1.2840018992712609E-3</v>
          </cell>
          <cell r="K38">
            <v>2.2472022931363978E-3</v>
          </cell>
          <cell r="L38">
            <v>1.7114546862699192E-3</v>
          </cell>
          <cell r="M38">
            <v>6.5741297959754003E-4</v>
          </cell>
          <cell r="N38">
            <v>2.708175304912794E-4</v>
          </cell>
          <cell r="O38">
            <v>1.7427712949390431E-4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8.5076962517715946E-2</v>
          </cell>
          <cell r="E39">
            <v>0.16200751429760371</v>
          </cell>
          <cell r="F39">
            <v>0.15990717749742761</v>
          </cell>
          <cell r="G39">
            <v>0.13366658345162363</v>
          </cell>
          <cell r="H39">
            <v>4.1921072388273764E-2</v>
          </cell>
          <cell r="I39">
            <v>2.5410940103333765E-2</v>
          </cell>
          <cell r="J39">
            <v>4.4703660826675901E-2</v>
          </cell>
          <cell r="K39">
            <v>3.2955834548813616E-2</v>
          </cell>
          <cell r="L39">
            <v>0.16905282873638047</v>
          </cell>
          <cell r="M39">
            <v>0.15611157914933999</v>
          </cell>
          <cell r="N39">
            <v>0.10781019335920795</v>
          </cell>
          <cell r="O39">
            <v>0.91233491807336597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8.5076962517715946E-2</v>
          </cell>
          <cell r="E40">
            <v>0.16200751429760371</v>
          </cell>
          <cell r="F40">
            <v>0.15990717749742761</v>
          </cell>
          <cell r="G40">
            <v>0.13366658345162363</v>
          </cell>
          <cell r="H40">
            <v>4.1921072388273764E-2</v>
          </cell>
          <cell r="I40">
            <v>2.5410940103333765E-2</v>
          </cell>
          <cell r="J40">
            <v>4.4703660826675901E-2</v>
          </cell>
          <cell r="K40">
            <v>3.2955834548813616E-2</v>
          </cell>
          <cell r="L40">
            <v>0.16905282873638047</v>
          </cell>
          <cell r="M40">
            <v>0.15611157914933999</v>
          </cell>
          <cell r="N40">
            <v>0.10781019335920795</v>
          </cell>
          <cell r="O40">
            <v>0.91233491807336597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3.2799702238675902E-4</v>
          </cell>
          <cell r="F41">
            <v>5.0870950494407601E-4</v>
          </cell>
          <cell r="G41">
            <v>4.4773034832195301E-4</v>
          </cell>
          <cell r="H41">
            <v>9.3609649894398203E-4</v>
          </cell>
          <cell r="I41">
            <v>1.0047130544563901E-3</v>
          </cell>
          <cell r="J41">
            <v>2.2985895036939899E-3</v>
          </cell>
          <cell r="K41">
            <v>2.7383312574788798E-4</v>
          </cell>
          <cell r="L41">
            <v>1.6796419948320599E-2</v>
          </cell>
          <cell r="M41">
            <v>3.3164177475299698E-4</v>
          </cell>
          <cell r="N41">
            <v>2.24379146355926E-4</v>
          </cell>
          <cell r="O41">
            <v>0.102025573651551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7.262339674772772E-3</v>
          </cell>
          <cell r="E42">
            <v>1.2782076434060456E-2</v>
          </cell>
          <cell r="F42">
            <v>1.2749006493911402E-2</v>
          </cell>
          <cell r="G42">
            <v>1.0651326312223697E-2</v>
          </cell>
          <cell r="H42">
            <v>3.4233899324509344E-3</v>
          </cell>
          <cell r="I42">
            <v>2.042770359855845E-3</v>
          </cell>
          <cell r="J42">
            <v>3.6020970452593508E-3</v>
          </cell>
          <cell r="K42">
            <v>2.7856568394177498E-3</v>
          </cell>
          <cell r="L42">
            <v>1.8340239197738528E-2</v>
          </cell>
          <cell r="M42">
            <v>1.7297238425726492E-2</v>
          </cell>
          <cell r="N42">
            <v>1.20504985458002E-2</v>
          </cell>
          <cell r="O42">
            <v>0.10258151137640942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6.3003620423200014E-6</v>
          </cell>
          <cell r="E43">
            <v>1.719576898085571E-3</v>
          </cell>
          <cell r="F43">
            <v>8.8099500976329022E-3</v>
          </cell>
          <cell r="G43">
            <v>1.1316095951682538E-2</v>
          </cell>
          <cell r="H43">
            <v>2.7899213763456381E-2</v>
          </cell>
          <cell r="I43">
            <v>3.6429911408197201E-2</v>
          </cell>
          <cell r="J43">
            <v>3.7534822330830567E-2</v>
          </cell>
          <cell r="K43">
            <v>4.1700202046429768E-2</v>
          </cell>
          <cell r="L43">
            <v>2.8074117892417011E-2</v>
          </cell>
          <cell r="M43">
            <v>1.585153026337973E-2</v>
          </cell>
          <cell r="N43">
            <v>4.3013702312750717E-3</v>
          </cell>
          <cell r="O43">
            <v>1.9143707728248131E-3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6.3003620423200014E-6</v>
          </cell>
          <cell r="E44">
            <v>1.719576898085571E-3</v>
          </cell>
          <cell r="F44">
            <v>8.8099500976329022E-3</v>
          </cell>
          <cell r="G44">
            <v>1.1316095951682538E-2</v>
          </cell>
          <cell r="H44">
            <v>2.7899213763456381E-2</v>
          </cell>
          <cell r="I44">
            <v>3.6429911408197201E-2</v>
          </cell>
          <cell r="J44">
            <v>3.7534822330830567E-2</v>
          </cell>
          <cell r="K44">
            <v>4.1700202046429768E-2</v>
          </cell>
          <cell r="L44">
            <v>2.8074117892417011E-2</v>
          </cell>
          <cell r="M44">
            <v>1.585153026337973E-2</v>
          </cell>
          <cell r="N44">
            <v>4.3013702312750717E-3</v>
          </cell>
          <cell r="O44">
            <v>1.9143707728248131E-3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1.32861945543806E-4</v>
          </cell>
          <cell r="F45">
            <v>5.7935207355257299E-4</v>
          </cell>
          <cell r="G45">
            <v>4.48425801558936E-4</v>
          </cell>
          <cell r="H45">
            <v>2.0433325352295002E-3</v>
          </cell>
          <cell r="I45">
            <v>1.7751306543207E-3</v>
          </cell>
          <cell r="J45">
            <v>1.2291462943136999E-3</v>
          </cell>
          <cell r="K45">
            <v>2.2686347178885202E-3</v>
          </cell>
          <cell r="L45">
            <v>1.5821646181735799E-4</v>
          </cell>
          <cell r="M45">
            <v>5.39230003396913E-5</v>
          </cell>
          <cell r="N45">
            <v>5.41467410516614E-5</v>
          </cell>
          <cell r="O45">
            <v>7.3366809953527806E-5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1.3134344799305207E-4</v>
          </cell>
          <cell r="F46">
            <v>6.9540582888393118E-4</v>
          </cell>
          <cell r="G46">
            <v>1.0270933641403008E-3</v>
          </cell>
          <cell r="H46">
            <v>2.7385476745131689E-3</v>
          </cell>
          <cell r="I46">
            <v>3.7610256053340271E-3</v>
          </cell>
          <cell r="J46">
            <v>3.887826386473434E-3</v>
          </cell>
          <cell r="K46">
            <v>4.3129763542474713E-3</v>
          </cell>
          <cell r="L46">
            <v>2.9142650662627913E-3</v>
          </cell>
          <cell r="M46">
            <v>1.6140740122572252E-3</v>
          </cell>
          <cell r="N46">
            <v>4.0520512684028828E-4</v>
          </cell>
          <cell r="O46">
            <v>1.8134451230443361E-4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0.24500981472580266</v>
          </cell>
          <cell r="J47">
            <v>0.25419612607553854</v>
          </cell>
          <cell r="K47">
            <v>0.26337245122378522</v>
          </cell>
          <cell r="L47">
            <v>0.27580759716044384</v>
          </cell>
          <cell r="M47">
            <v>0.28820425207889871</v>
          </cell>
          <cell r="N47">
            <v>0.30058141193830717</v>
          </cell>
          <cell r="O47">
            <v>0.31289059183806023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9.7086950103474674</v>
          </cell>
          <cell r="J48">
            <v>10.080002813930504</v>
          </cell>
          <cell r="K48">
            <v>10.451452434602906</v>
          </cell>
          <cell r="L48">
            <v>10.944918382428645</v>
          </cell>
          <cell r="M48">
            <v>11.436856884828533</v>
          </cell>
          <cell r="N48">
            <v>11.928021761583876</v>
          </cell>
          <cell r="O48">
            <v>12.4164889783845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4.4021501648530398E-5</v>
          </cell>
          <cell r="E49">
            <v>5.4052518283886901E-5</v>
          </cell>
          <cell r="F49">
            <v>8.1081685050713196E-5</v>
          </cell>
          <cell r="G49">
            <v>1.3513536742244001E-4</v>
          </cell>
          <cell r="H49">
            <v>1.33444583631703E-4</v>
          </cell>
          <cell r="I49">
            <v>1.3345046038500799E-4</v>
          </cell>
          <cell r="J49">
            <v>9.8653364516058104E-5</v>
          </cell>
          <cell r="K49">
            <v>1.4948383833590299E-3</v>
          </cell>
          <cell r="L49">
            <v>9.7787893227342789E-4</v>
          </cell>
          <cell r="M49">
            <v>2.56747315915633E-4</v>
          </cell>
          <cell r="N49">
            <v>2.6356097638194798E-4</v>
          </cell>
          <cell r="O49">
            <v>2.6868648486265602E-4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2.0938239995137104E-3</v>
          </cell>
          <cell r="E50">
            <v>2.1478765177975973E-3</v>
          </cell>
          <cell r="F50">
            <v>2.2289582028483098E-3</v>
          </cell>
          <cell r="G50">
            <v>2.364093570270751E-3</v>
          </cell>
          <cell r="H50">
            <v>2.4975381539024538E-3</v>
          </cell>
          <cell r="I50">
            <v>2.6309886142874619E-3</v>
          </cell>
          <cell r="J50">
            <v>2.7296419788035201E-3</v>
          </cell>
          <cell r="K50">
            <v>2.8283195779015471E-3</v>
          </cell>
          <cell r="L50">
            <v>2.9617538087673783E-3</v>
          </cell>
          <cell r="M50">
            <v>3.0950130400808598E-3</v>
          </cell>
          <cell r="N50">
            <v>3.2278696086737069E-3</v>
          </cell>
          <cell r="O50">
            <v>3.36036545730875E-3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6.1693561092784967E-5</v>
          </cell>
          <cell r="E51">
            <v>0.43696079627232715</v>
          </cell>
          <cell r="F51">
            <v>1.5904463690720863</v>
          </cell>
          <cell r="G51">
            <v>5.686524854499269</v>
          </cell>
          <cell r="H51">
            <v>8.8775097261063678</v>
          </cell>
          <cell r="I51">
            <v>6.227834690096687</v>
          </cell>
          <cell r="J51">
            <v>4.5503028801515448</v>
          </cell>
          <cell r="K51">
            <v>4.3605436822457273</v>
          </cell>
          <cell r="L51">
            <v>2.5571952525144837</v>
          </cell>
          <cell r="M51">
            <v>1.2816692117259376</v>
          </cell>
          <cell r="N51">
            <v>0.17938255308458653</v>
          </cell>
          <cell r="O51">
            <v>2.118707431297853E-3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6.1693561092784967E-5</v>
          </cell>
          <cell r="E52">
            <v>0.43696079627232715</v>
          </cell>
          <cell r="F52">
            <v>1.5904463690720863</v>
          </cell>
          <cell r="G52">
            <v>5.686524854499269</v>
          </cell>
          <cell r="H52">
            <v>8.8775097261063678</v>
          </cell>
          <cell r="I52">
            <v>6.227834690096687</v>
          </cell>
          <cell r="J52">
            <v>4.5503028801515448</v>
          </cell>
          <cell r="K52">
            <v>4.3605436822457273</v>
          </cell>
          <cell r="L52">
            <v>2.5571952525144837</v>
          </cell>
          <cell r="M52">
            <v>1.2816692117259376</v>
          </cell>
          <cell r="N52">
            <v>0.17938255308458653</v>
          </cell>
          <cell r="O52">
            <v>2.118707431297853E-3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3.0449070966899298E-2</v>
          </cell>
          <cell r="F53">
            <v>8.2147223933897895E-2</v>
          </cell>
          <cell r="G53">
            <v>0.31326108240947798</v>
          </cell>
          <cell r="H53">
            <v>0.31648367243583803</v>
          </cell>
          <cell r="I53">
            <v>2.6386788424663699E-3</v>
          </cell>
          <cell r="J53">
            <v>0.11991298085517201</v>
          </cell>
          <cell r="K53">
            <v>0.20073253826145299</v>
          </cell>
          <cell r="L53">
            <v>1.7573323352176699E-4</v>
          </cell>
          <cell r="M53">
            <v>5.4961525844775002E-5</v>
          </cell>
          <cell r="N53">
            <v>5.28526311912534E-5</v>
          </cell>
          <cell r="O53">
            <v>7.6199284195155805E-5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3.0047723284807374E-2</v>
          </cell>
          <cell r="F54">
            <v>0.10938149137064505</v>
          </cell>
          <cell r="G54">
            <v>0.39101497321776979</v>
          </cell>
          <cell r="H54">
            <v>0.61045840419968822</v>
          </cell>
          <cell r="I54">
            <v>0.42847669983678277</v>
          </cell>
          <cell r="J54">
            <v>0.31299223421748074</v>
          </cell>
          <cell r="K54">
            <v>0.29995948014892443</v>
          </cell>
          <cell r="L54">
            <v>0.23884509359987677</v>
          </cell>
          <cell r="M54">
            <v>0.1243013056089846</v>
          </cell>
          <cell r="N54">
            <v>1.6984338745399636E-2</v>
          </cell>
          <cell r="O54">
            <v>1.8393672956712448E-4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2.8938332788942239E-3</v>
          </cell>
          <cell r="E55">
            <v>1.5377992111476387E-2</v>
          </cell>
          <cell r="F55">
            <v>2.2429407322173044E-2</v>
          </cell>
          <cell r="G55">
            <v>2.8314162552340528E-2</v>
          </cell>
          <cell r="H55">
            <v>1.9656516992393038</v>
          </cell>
          <cell r="I55">
            <v>4.1602587524099324</v>
          </cell>
          <cell r="J55">
            <v>4.6896251367235138</v>
          </cell>
          <cell r="K55">
            <v>3.8804034667403129</v>
          </cell>
          <cell r="L55">
            <v>3.991180029011359</v>
          </cell>
          <cell r="M55">
            <v>5.0745979510585899</v>
          </cell>
          <cell r="N55">
            <v>6.3687267194783832</v>
          </cell>
          <cell r="O55">
            <v>6.2161222208423368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2.8938332788942239E-3</v>
          </cell>
          <cell r="E56">
            <v>1.5377992111476387E-2</v>
          </cell>
          <cell r="F56">
            <v>2.2429407322173044E-2</v>
          </cell>
          <cell r="G56">
            <v>2.8314162552340528E-2</v>
          </cell>
          <cell r="H56">
            <v>1.9656516992393038</v>
          </cell>
          <cell r="I56">
            <v>4.1602587524099324</v>
          </cell>
          <cell r="J56">
            <v>4.6896251367235138</v>
          </cell>
          <cell r="K56">
            <v>3.8804034667403129</v>
          </cell>
          <cell r="L56">
            <v>3.991180029011359</v>
          </cell>
          <cell r="M56">
            <v>5.0745979510585899</v>
          </cell>
          <cell r="N56">
            <v>6.3687267194783832</v>
          </cell>
          <cell r="O56">
            <v>6.2161222208423368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5.5142281880873802E-4</v>
          </cell>
          <cell r="F57">
            <v>6.83648595659963E-4</v>
          </cell>
          <cell r="G57">
            <v>8.6841987318882002E-4</v>
          </cell>
          <cell r="H57">
            <v>0.15689862236326599</v>
          </cell>
          <cell r="I57">
            <v>0.239775688667413</v>
          </cell>
          <cell r="J57">
            <v>0.15858876006626799</v>
          </cell>
          <cell r="K57">
            <v>0.14528954160738</v>
          </cell>
          <cell r="L57">
            <v>0.217064653050943</v>
          </cell>
          <cell r="M57">
            <v>0.26335609113175201</v>
          </cell>
          <cell r="N57">
            <v>0.29253246773375402</v>
          </cell>
          <cell r="O57">
            <v>0.143285965775899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2.5896296501280779E-4</v>
          </cell>
          <cell r="E58">
            <v>1.2240766631673096E-3</v>
          </cell>
          <cell r="F58">
            <v>1.8400033922198438E-3</v>
          </cell>
          <cell r="G58">
            <v>2.3321368585563686E-3</v>
          </cell>
          <cell r="H58">
            <v>0.1549047589455752</v>
          </cell>
          <cell r="I58">
            <v>0.36954942268876007</v>
          </cell>
          <cell r="J58">
            <v>0.44433795848754343</v>
          </cell>
          <cell r="K58">
            <v>0.4173564017631371</v>
          </cell>
          <cell r="L58">
            <v>0.44556944107122376</v>
          </cell>
          <cell r="M58">
            <v>0.57022254193321065</v>
          </cell>
          <cell r="N58">
            <v>0.71626826671570365</v>
          </cell>
          <cell r="O58">
            <v>0.69917243447512301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5.868315233742066E-7</v>
          </cell>
          <cell r="H59">
            <v>8.0568132310073311E-8</v>
          </cell>
          <cell r="O59">
            <v>4.9427445680739769E-7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2.5035286382105162E-6</v>
          </cell>
          <cell r="H60">
            <v>3.2014477155130691E-7</v>
          </cell>
          <cell r="O60">
            <v>1.6288983264934927E-6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2.3914159065915101E-8</v>
          </cell>
          <cell r="H61">
            <v>1.1642633499005201E-8</v>
          </cell>
          <cell r="J61">
            <v>1.1939855522246099E-8</v>
          </cell>
          <cell r="L61">
            <v>1.18077206100942E-8</v>
          </cell>
          <cell r="M61">
            <v>1.2282984798531601E-8</v>
          </cell>
          <cell r="N61">
            <v>1.05163259737462E-8</v>
          </cell>
          <cell r="O61">
            <v>2.2461679243479601E-8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2.3914159065915101E-8</v>
          </cell>
          <cell r="H62">
            <v>2.0652847917466298E-8</v>
          </cell>
          <cell r="I62">
            <v>1.6664533674488601E-8</v>
          </cell>
          <cell r="J62">
            <v>1.7976689014513601E-8</v>
          </cell>
          <cell r="K62">
            <v>1.1939855522246099E-8</v>
          </cell>
          <cell r="L62">
            <v>1.7178394887938299E-8</v>
          </cell>
          <cell r="M62">
            <v>2.4090705408625799E-8</v>
          </cell>
          <cell r="N62">
            <v>2.4890716956066998E-8</v>
          </cell>
          <cell r="O62">
            <v>4.1267335159701298E-8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2.1618079066779402E-4</v>
          </cell>
          <cell r="E63">
            <v>1.5238381822645975E-3</v>
          </cell>
          <cell r="F63">
            <v>2.1072821005113946E-3</v>
          </cell>
          <cell r="G63">
            <v>2.2301519217127128E-3</v>
          </cell>
          <cell r="H63">
            <v>2.0991907024447616E-3</v>
          </cell>
          <cell r="I63">
            <v>1.9228763280574295E-3</v>
          </cell>
          <cell r="J63">
            <v>2.3192991465371721E-3</v>
          </cell>
          <cell r="K63">
            <v>1.922675596183244E-3</v>
          </cell>
          <cell r="L63">
            <v>3.5397341698361288E-3</v>
          </cell>
          <cell r="M63">
            <v>6.7744643312780944E-3</v>
          </cell>
          <cell r="N63">
            <v>9.9916794600949776E-3</v>
          </cell>
          <cell r="O63">
            <v>1.5589870835433207E-2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2.23544599090853E-2</v>
          </cell>
          <cell r="E64">
            <v>0.15757449793823031</v>
          </cell>
          <cell r="F64">
            <v>0.217906286157518</v>
          </cell>
          <cell r="G64">
            <v>0.2306118021453023</v>
          </cell>
          <cell r="H64">
            <v>0.2111136746216086</v>
          </cell>
          <cell r="I64">
            <v>0.1889883307205108</v>
          </cell>
          <cell r="J64">
            <v>0.2142464967329861</v>
          </cell>
          <cell r="K64">
            <v>0.16827694924100861</v>
          </cell>
          <cell r="L64">
            <v>0.29902397991338692</v>
          </cell>
          <cell r="M64">
            <v>0.52729664339378302</v>
          </cell>
          <cell r="N64">
            <v>0.76547318777655504</v>
          </cell>
          <cell r="O64">
            <v>1.1535006127210701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3.0290596082771336E-4</v>
          </cell>
          <cell r="E65">
            <v>2.1351557986210063E-3</v>
          </cell>
          <cell r="F65">
            <v>2.9526597040314176E-3</v>
          </cell>
          <cell r="G65">
            <v>3.1248211672805174E-3</v>
          </cell>
          <cell r="H65">
            <v>2.8606188973117684E-3</v>
          </cell>
          <cell r="I65">
            <v>2.5608174894378123E-3</v>
          </cell>
          <cell r="J65">
            <v>2.9030690614225765E-3</v>
          </cell>
          <cell r="K65">
            <v>2.2801754639703085E-3</v>
          </cell>
          <cell r="L65">
            <v>4.0518154459808515E-3</v>
          </cell>
          <cell r="M65">
            <v>7.1449409673954396E-3</v>
          </cell>
          <cell r="N65">
            <v>1.0372265417026507E-2</v>
          </cell>
          <cell r="O65">
            <v>1.5630089603266541E-2</v>
          </cell>
        </row>
        <row r="66">
          <cell r="A66" t="str">
            <v>T_B_u-FCLH2O-S2</v>
          </cell>
          <cell r="B66" t="str">
            <v>VAR_ncap</v>
          </cell>
          <cell r="C66" t="str">
            <v>-</v>
          </cell>
          <cell r="G66">
            <v>1.0153072269411299E-8</v>
          </cell>
          <cell r="O66">
            <v>1.22024640405883E-8</v>
          </cell>
        </row>
        <row r="67">
          <cell r="A67" t="str">
            <v>T_B_u-FCLH2O-S2</v>
          </cell>
          <cell r="B67" t="str">
            <v>VAR_cap</v>
          </cell>
          <cell r="C67" t="str">
            <v>-</v>
          </cell>
          <cell r="G67">
            <v>1.0153072269411299E-8</v>
          </cell>
          <cell r="H67">
            <v>1.0153072269411299E-8</v>
          </cell>
          <cell r="I67">
            <v>2.1321140865088799E-9</v>
          </cell>
          <cell r="O67">
            <v>1.22024640405883E-8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D68">
            <v>6.2141558118419704</v>
          </cell>
          <cell r="E68">
            <v>12.159764428690899</v>
          </cell>
          <cell r="F68">
            <v>11.627407447772519</v>
          </cell>
          <cell r="G68">
            <v>9.609613879365412</v>
          </cell>
          <cell r="H68">
            <v>1.6382514509835771</v>
          </cell>
          <cell r="I68">
            <v>0.77263295394788689</v>
          </cell>
          <cell r="J68">
            <v>0.68836399288243799</v>
          </cell>
          <cell r="K68">
            <v>0.44457782284081199</v>
          </cell>
          <cell r="L68">
            <v>0.74746553151619799</v>
          </cell>
          <cell r="M68">
            <v>5.84735872096606</v>
          </cell>
          <cell r="N68">
            <v>14.272352257776976</v>
          </cell>
          <cell r="O68">
            <v>19.616614138447282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D69">
            <v>4.9344113788040524E-2</v>
          </cell>
          <cell r="E69">
            <v>9.6555802231685334E-2</v>
          </cell>
          <cell r="F69">
            <v>9.2328569404301841E-2</v>
          </cell>
          <cell r="G69">
            <v>7.6306081643290308E-2</v>
          </cell>
          <cell r="H69">
            <v>1.3396446248241661E-2</v>
          </cell>
          <cell r="I69">
            <v>6.4484801765069396E-3</v>
          </cell>
          <cell r="J69">
            <v>6.1673364427644291E-3</v>
          </cell>
          <cell r="K69">
            <v>4.1986757000070886E-3</v>
          </cell>
          <cell r="L69">
            <v>7.4042800967115772E-3</v>
          </cell>
          <cell r="M69">
            <v>6.4488985231721446E-2</v>
          </cell>
          <cell r="N69">
            <v>0.15875658365196887</v>
          </cell>
          <cell r="O69">
            <v>0.21934673744065547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D70">
            <v>8.4202653276991501E-2</v>
          </cell>
          <cell r="E70">
            <v>0.16476645567331827</v>
          </cell>
          <cell r="F70">
            <v>0.15755294644678214</v>
          </cell>
          <cell r="G70">
            <v>0.13021157018110316</v>
          </cell>
          <cell r="H70">
            <v>2.2198529146118907E-2</v>
          </cell>
          <cell r="I70">
            <v>1.0469281218806054E-2</v>
          </cell>
          <cell r="J70">
            <v>9.3274253778108281E-3</v>
          </cell>
          <cell r="K70">
            <v>6.0240897403904129E-3</v>
          </cell>
          <cell r="L70">
            <v>1.0128259234636863E-2</v>
          </cell>
          <cell r="M70">
            <v>7.9232502994119949E-2</v>
          </cell>
          <cell r="N70">
            <v>0.19339230701594837</v>
          </cell>
          <cell r="O70">
            <v>0.26580777965375713</v>
          </cell>
        </row>
        <row r="71">
          <cell r="A71" t="str">
            <v>T_B_u-FCLH2O-S3</v>
          </cell>
          <cell r="B71" t="str">
            <v>VAR_cap</v>
          </cell>
          <cell r="C71" t="str">
            <v>-</v>
          </cell>
          <cell r="L71">
            <v>-3.3564585575621999E-9</v>
          </cell>
        </row>
        <row r="72">
          <cell r="A72" t="str">
            <v>T-PHEV-STG_S1</v>
          </cell>
          <cell r="B72" t="str">
            <v>VAR_fout</v>
          </cell>
          <cell r="C72" t="str">
            <v>T-ELC-car-PlgSTGAUXout_S1</v>
          </cell>
          <cell r="E72">
            <v>1.8891871164732031E-4</v>
          </cell>
          <cell r="F72">
            <v>3.4109883572742484E-4</v>
          </cell>
          <cell r="G72">
            <v>2.1190918330235833E-3</v>
          </cell>
          <cell r="H72">
            <v>5.0129143671226702E-3</v>
          </cell>
          <cell r="I72">
            <v>8.0485973624788831E-3</v>
          </cell>
          <cell r="J72">
            <v>1.1155425740242229E-2</v>
          </cell>
          <cell r="K72">
            <v>2.2294016623593777E-2</v>
          </cell>
          <cell r="L72">
            <v>2.4080556461522237E-2</v>
          </cell>
          <cell r="M72">
            <v>2.7606944501802861E-2</v>
          </cell>
          <cell r="N72">
            <v>2.8482938554032864E-2</v>
          </cell>
          <cell r="O72">
            <v>3.839230737860902E-2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T-ELC-car-PlgSTGOut_S1</v>
          </cell>
          <cell r="E73">
            <v>1.8891871164732025E-4</v>
          </cell>
          <cell r="F73">
            <v>3.4109883572742478E-4</v>
          </cell>
          <cell r="G73">
            <v>2.1190918330235829E-3</v>
          </cell>
          <cell r="H73">
            <v>5.0129143671226693E-3</v>
          </cell>
          <cell r="I73">
            <v>8.0485973624788813E-3</v>
          </cell>
          <cell r="J73">
            <v>1.1155425740242229E-2</v>
          </cell>
          <cell r="K73">
            <v>2.2294016623593774E-2</v>
          </cell>
          <cell r="L73">
            <v>2.4080556461522237E-2</v>
          </cell>
          <cell r="M73">
            <v>2.7606944501802858E-2</v>
          </cell>
          <cell r="N73">
            <v>2.8482938554032864E-2</v>
          </cell>
          <cell r="O73">
            <v>3.8392307378609013E-2</v>
          </cell>
        </row>
        <row r="74">
          <cell r="A74" t="str">
            <v>T-PHEV-STG_S1</v>
          </cell>
          <cell r="B74" t="str">
            <v>VAR_fin</v>
          </cell>
          <cell r="C74" t="str">
            <v>T-ELC-car-PlgSTGAUXin_S1</v>
          </cell>
          <cell r="E74">
            <v>1.9210625888453856E-4</v>
          </cell>
          <cell r="F74">
            <v>3.5284562795226025E-4</v>
          </cell>
          <cell r="G74">
            <v>2.1275636240901947E-3</v>
          </cell>
          <cell r="H74">
            <v>5.0217013170792378E-3</v>
          </cell>
          <cell r="I74">
            <v>8.0538927007900891E-3</v>
          </cell>
          <cell r="J74">
            <v>1.1173792350312158E-2</v>
          </cell>
          <cell r="K74">
            <v>2.2313445708757994E-2</v>
          </cell>
          <cell r="L74">
            <v>2.4096518344866504E-2</v>
          </cell>
          <cell r="M74">
            <v>2.7627522877579549E-2</v>
          </cell>
          <cell r="N74">
            <v>2.8498619784142486E-2</v>
          </cell>
          <cell r="O74">
            <v>3.8417651468521753E-2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T-ELC-car-PlgSTGin_S1</v>
          </cell>
          <cell r="E75">
            <v>1.9210625888453856E-4</v>
          </cell>
          <cell r="F75">
            <v>3.5284562795226025E-4</v>
          </cell>
          <cell r="G75">
            <v>2.1275636240901947E-3</v>
          </cell>
          <cell r="H75">
            <v>5.0217013170792378E-3</v>
          </cell>
          <cell r="I75">
            <v>8.0538927007900891E-3</v>
          </cell>
          <cell r="J75">
            <v>1.1173792350312158E-2</v>
          </cell>
          <cell r="K75">
            <v>2.2313445708757994E-2</v>
          </cell>
          <cell r="L75">
            <v>2.4096518344866504E-2</v>
          </cell>
          <cell r="M75">
            <v>2.7627522877579549E-2</v>
          </cell>
          <cell r="N75">
            <v>2.8498619784142486E-2</v>
          </cell>
          <cell r="O75">
            <v>3.8417651468521753E-2</v>
          </cell>
        </row>
        <row r="76">
          <cell r="A76" t="str">
            <v>T-PHEV-STG_S1</v>
          </cell>
          <cell r="B76" t="str">
            <v>VAR_ncap</v>
          </cell>
          <cell r="C76" t="str">
            <v>-</v>
          </cell>
          <cell r="E76">
            <v>1.62788586960118E-2</v>
          </cell>
          <cell r="F76">
            <v>1.5837415264408999E-2</v>
          </cell>
          <cell r="G76">
            <v>1.39514813709147E-2</v>
          </cell>
          <cell r="H76">
            <v>2.2831973981757899E-2</v>
          </cell>
          <cell r="I76">
            <v>3.99793362064935E-2</v>
          </cell>
          <cell r="J76">
            <v>3.4684219870329103E-2</v>
          </cell>
          <cell r="K76">
            <v>6.55884832329761E-2</v>
          </cell>
          <cell r="L76">
            <v>3.74701689001192E-2</v>
          </cell>
          <cell r="M76">
            <v>5.2280817647264201E-2</v>
          </cell>
          <cell r="N76">
            <v>5.7382682171505897E-2</v>
          </cell>
          <cell r="O76">
            <v>9.4429403972281695E-2</v>
          </cell>
        </row>
        <row r="77">
          <cell r="A77" t="str">
            <v>T-PHEV-STG_S1</v>
          </cell>
          <cell r="B77" t="str">
            <v>VAR_cap</v>
          </cell>
          <cell r="C77" t="str">
            <v>-</v>
          </cell>
          <cell r="E77">
            <v>1.62788586960118E-2</v>
          </cell>
          <cell r="F77">
            <v>3.2109298623829878E-2</v>
          </cell>
          <cell r="G77">
            <v>4.6044290005590946E-2</v>
          </cell>
          <cell r="H77">
            <v>6.0914908392952188E-2</v>
          </cell>
          <cell r="I77">
            <v>7.7392354039063138E-2</v>
          </cell>
          <cell r="J77">
            <v>9.744159821330077E-2</v>
          </cell>
          <cell r="K77">
            <v>0.14018925281398686</v>
          </cell>
          <cell r="L77">
            <v>0.13920000150481379</v>
          </cell>
          <cell r="M77">
            <v>0.15524864329764426</v>
          </cell>
          <cell r="N77">
            <v>0.146778429469929</v>
          </cell>
          <cell r="O77">
            <v>0.20402383675066751</v>
          </cell>
        </row>
        <row r="78">
          <cell r="A78" t="str">
            <v>T-Plg-GSL-mix_S3</v>
          </cell>
          <cell r="B78" t="str">
            <v>VAR_fout</v>
          </cell>
          <cell r="C78" t="str">
            <v>CO2_T</v>
          </cell>
          <cell r="D78">
            <v>6.7694627888498404</v>
          </cell>
          <cell r="E78">
            <v>19.680179469051893</v>
          </cell>
          <cell r="F78">
            <v>59.626755575857402</v>
          </cell>
          <cell r="G78">
            <v>71.97616078361699</v>
          </cell>
          <cell r="H78">
            <v>77.725735297962117</v>
          </cell>
          <cell r="I78">
            <v>39.601342016522267</v>
          </cell>
          <cell r="J78">
            <v>27.644963866348103</v>
          </cell>
          <cell r="K78">
            <v>8.4381227592762311</v>
          </cell>
          <cell r="L78">
            <v>22.397130375256545</v>
          </cell>
          <cell r="M78">
            <v>20.046697727644553</v>
          </cell>
          <cell r="N78">
            <v>15.837098589091179</v>
          </cell>
          <cell r="O78">
            <v>5.3469585461931404</v>
          </cell>
        </row>
        <row r="79">
          <cell r="A79" t="str">
            <v>T-Plg-GSL-mix_S3</v>
          </cell>
          <cell r="B79" t="str">
            <v>VAR_fout</v>
          </cell>
          <cell r="C79" t="str">
            <v>T-PEVmix-ELC_GSL_S3</v>
          </cell>
          <cell r="D79">
            <v>5.0040505360462374E-2</v>
          </cell>
          <cell r="E79">
            <v>0.1454777368505597</v>
          </cell>
          <cell r="F79">
            <v>0.44076658297543025</v>
          </cell>
          <cell r="G79">
            <v>0.532054547290013</v>
          </cell>
          <cell r="H79">
            <v>0.60373805529099067</v>
          </cell>
          <cell r="I79">
            <v>0.31003828819089596</v>
          </cell>
          <cell r="J79">
            <v>0.24033242550287662</v>
          </cell>
          <cell r="K79">
            <v>7.7376787976556005E-2</v>
          </cell>
          <cell r="L79">
            <v>0.21954925877725531</v>
          </cell>
          <cell r="M79">
            <v>0.207664934597831</v>
          </cell>
          <cell r="N79">
            <v>0.16413182938970322</v>
          </cell>
          <cell r="O79">
            <v>5.5722498898293435E-2</v>
          </cell>
        </row>
        <row r="80">
          <cell r="A80" t="str">
            <v>T-Plg-GSL-mix_S3</v>
          </cell>
          <cell r="B80" t="str">
            <v>VAR_fin</v>
          </cell>
          <cell r="C80" t="str">
            <v>TGSL</v>
          </cell>
          <cell r="D80">
            <v>9.1727138060295865E-2</v>
          </cell>
          <cell r="E80">
            <v>0.26666909849663817</v>
          </cell>
          <cell r="F80">
            <v>0.80795061755904285</v>
          </cell>
          <cell r="G80">
            <v>0.97528673148532574</v>
          </cell>
          <cell r="H80">
            <v>1.0531942452298397</v>
          </cell>
          <cell r="I80">
            <v>0.53660355035937934</v>
          </cell>
          <cell r="J80">
            <v>0.37459300631908071</v>
          </cell>
          <cell r="K80">
            <v>0.11433770676526057</v>
          </cell>
          <cell r="L80">
            <v>0.30348415142623975</v>
          </cell>
          <cell r="M80">
            <v>0.27163547056428916</v>
          </cell>
          <cell r="N80">
            <v>0.21459483183050349</v>
          </cell>
          <cell r="O80">
            <v>7.2452012821045311E-2</v>
          </cell>
        </row>
        <row r="81">
          <cell r="A81" t="str">
            <v>T_B_u-FCLH2O-S4</v>
          </cell>
          <cell r="B81" t="str">
            <v>VAR_cap</v>
          </cell>
          <cell r="C81" t="str">
            <v>-</v>
          </cell>
          <cell r="J81">
            <v>-6.2222486391514097E-9</v>
          </cell>
          <cell r="M81">
            <v>-2.87544728368312E-9</v>
          </cell>
        </row>
        <row r="82">
          <cell r="A82" t="str">
            <v>T-PHEV-STG_S2</v>
          </cell>
          <cell r="B82" t="str">
            <v>VAR_fout</v>
          </cell>
          <cell r="C82" t="str">
            <v>T-ELC-car-PlgSTGAUXout_S2</v>
          </cell>
          <cell r="D82">
            <v>3.0272882283455165E-3</v>
          </cell>
          <cell r="E82">
            <v>2.1576378880300883E-3</v>
          </cell>
          <cell r="F82">
            <v>5.2789813372509349E-3</v>
          </cell>
          <cell r="G82">
            <v>6.7317779058940468E-3</v>
          </cell>
          <cell r="H82">
            <v>1.013123909061195E-2</v>
          </cell>
          <cell r="I82">
            <v>1.4049470766717446E-2</v>
          </cell>
          <cell r="J82">
            <v>1.8290723490470635E-2</v>
          </cell>
          <cell r="K82">
            <v>2.7154624845822935E-2</v>
          </cell>
          <cell r="L82">
            <v>3.1200287596917342E-2</v>
          </cell>
          <cell r="M82">
            <v>5.3195942033114625E-2</v>
          </cell>
          <cell r="N82">
            <v>9.7092804428293017E-2</v>
          </cell>
          <cell r="O82">
            <v>0.13197756368344488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T-ELC-car-PlgSTGOut_S2</v>
          </cell>
          <cell r="D83">
            <v>3.0272882283455147E-3</v>
          </cell>
          <cell r="E83">
            <v>2.1576378880300878E-3</v>
          </cell>
          <cell r="F83">
            <v>5.2789813372509332E-3</v>
          </cell>
          <cell r="G83">
            <v>6.731777905894046E-3</v>
          </cell>
          <cell r="H83">
            <v>1.0131239090611949E-2</v>
          </cell>
          <cell r="I83">
            <v>1.4049470766717446E-2</v>
          </cell>
          <cell r="J83">
            <v>1.8290723490470631E-2</v>
          </cell>
          <cell r="K83">
            <v>2.7154624845822931E-2</v>
          </cell>
          <cell r="L83">
            <v>3.1200287596917342E-2</v>
          </cell>
          <cell r="M83">
            <v>5.3195942033114625E-2</v>
          </cell>
          <cell r="N83">
            <v>9.7092804428293017E-2</v>
          </cell>
          <cell r="O83">
            <v>0.13197756368344488</v>
          </cell>
        </row>
        <row r="84">
          <cell r="A84" t="str">
            <v>T-PHEV-STG_S2</v>
          </cell>
          <cell r="B84" t="str">
            <v>VAR_fin</v>
          </cell>
          <cell r="C84" t="str">
            <v>T-ELC-car-PlgSTGAUXin_S2</v>
          </cell>
          <cell r="D84">
            <v>3.0299243913926807E-3</v>
          </cell>
          <cell r="E84">
            <v>2.1634769700766701E-3</v>
          </cell>
          <cell r="F84">
            <v>5.2888119305345505E-3</v>
          </cell>
          <cell r="G84">
            <v>6.7447688484975187E-3</v>
          </cell>
          <cell r="H84">
            <v>1.0144369181307514E-2</v>
          </cell>
          <cell r="I84">
            <v>1.4058914284812403E-2</v>
          </cell>
          <cell r="J84">
            <v>1.8305344200829347E-2</v>
          </cell>
          <cell r="K84">
            <v>2.7169236015164838E-2</v>
          </cell>
          <cell r="L84">
            <v>3.1210498853028953E-2</v>
          </cell>
          <cell r="M84">
            <v>5.3209017365193442E-2</v>
          </cell>
          <cell r="N84">
            <v>9.7107813555473044E-2</v>
          </cell>
          <cell r="O84">
            <v>0.13199727177712456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T-ELC-car-PlgSTGin_S2</v>
          </cell>
          <cell r="D85">
            <v>3.0299243913926807E-3</v>
          </cell>
          <cell r="E85">
            <v>2.1634769700766701E-3</v>
          </cell>
          <cell r="F85">
            <v>5.2888119305345505E-3</v>
          </cell>
          <cell r="G85">
            <v>6.7447688484975187E-3</v>
          </cell>
          <cell r="H85">
            <v>1.0144369181307514E-2</v>
          </cell>
          <cell r="I85">
            <v>1.4058914284812403E-2</v>
          </cell>
          <cell r="J85">
            <v>1.8305344200829347E-2</v>
          </cell>
          <cell r="K85">
            <v>2.7169236015164838E-2</v>
          </cell>
          <cell r="L85">
            <v>3.1210498853028953E-2</v>
          </cell>
          <cell r="M85">
            <v>5.3209017365193442E-2</v>
          </cell>
          <cell r="N85">
            <v>9.7107813555473044E-2</v>
          </cell>
          <cell r="O85">
            <v>0.13199727177712456</v>
          </cell>
        </row>
        <row r="86">
          <cell r="A86" t="str">
            <v>T-PHEV-STG_S2</v>
          </cell>
          <cell r="B86" t="str">
            <v>VAR_ncap</v>
          </cell>
          <cell r="C86" t="str">
            <v>-</v>
          </cell>
          <cell r="D86">
            <v>5.6093788191350601E-2</v>
          </cell>
          <cell r="E86">
            <v>5.11327146366529E-2</v>
          </cell>
          <cell r="F86">
            <v>6.2946606421212595E-2</v>
          </cell>
          <cell r="G86">
            <v>6.7554745659157298E-2</v>
          </cell>
          <cell r="H86">
            <v>7.3315658702094194E-2</v>
          </cell>
          <cell r="I86">
            <v>9.7491432021183502E-2</v>
          </cell>
          <cell r="J86">
            <v>7.53262575819382E-2</v>
          </cell>
          <cell r="K86">
            <v>0.111087375698633</v>
          </cell>
          <cell r="L86">
            <v>9.2240453167360098E-2</v>
          </cell>
          <cell r="M86">
            <v>0.251068434910871</v>
          </cell>
          <cell r="N86">
            <v>0.34262921492904103</v>
          </cell>
          <cell r="O86">
            <v>0.53995084827080697</v>
          </cell>
        </row>
        <row r="87">
          <cell r="A87" t="str">
            <v>T-PHEV-STG_S2</v>
          </cell>
          <cell r="B87" t="str">
            <v>VAR_cap</v>
          </cell>
          <cell r="C87" t="str">
            <v>-</v>
          </cell>
          <cell r="D87">
            <v>5.6093788191350601E-2</v>
          </cell>
          <cell r="E87">
            <v>0.10720874066589804</v>
          </cell>
          <cell r="F87">
            <v>0.1701119767988355</v>
          </cell>
          <cell r="G87">
            <v>0.23759762197910492</v>
          </cell>
          <cell r="H87">
            <v>0.24439236360575511</v>
          </cell>
          <cell r="I87">
            <v>0.23858810628271238</v>
          </cell>
          <cell r="J87">
            <v>0.24599191036883408</v>
          </cell>
          <cell r="K87">
            <v>0.28375536565513143</v>
          </cell>
          <cell r="L87">
            <v>0.28340921382489276</v>
          </cell>
          <cell r="M87">
            <v>0.45424251976222396</v>
          </cell>
          <cell r="N87">
            <v>0.67617705653496052</v>
          </cell>
          <cell r="O87">
            <v>1.1334940081674558</v>
          </cell>
        </row>
        <row r="88">
          <cell r="A88" t="str">
            <v>T-Plg-GSL-mix_S4</v>
          </cell>
          <cell r="B88" t="str">
            <v>VAR_fout</v>
          </cell>
          <cell r="C88" t="str">
            <v>CO2_T</v>
          </cell>
          <cell r="D88">
            <v>12.0800599554551</v>
          </cell>
          <cell r="E88">
            <v>22.6823721511992</v>
          </cell>
          <cell r="F88">
            <v>21.933469542909506</v>
          </cell>
          <cell r="G88">
            <v>17.618783309652812</v>
          </cell>
          <cell r="H88">
            <v>3.8172682607578601</v>
          </cell>
          <cell r="I88">
            <v>1.891135934597368</v>
          </cell>
          <cell r="J88">
            <v>2.6619237839921102</v>
          </cell>
          <cell r="K88">
            <v>1.464299935095589</v>
          </cell>
          <cell r="L88">
            <v>6.8708406454225921</v>
          </cell>
          <cell r="M88">
            <v>6.0324218313112627</v>
          </cell>
          <cell r="N88">
            <v>4.1717029194091193</v>
          </cell>
          <cell r="O88">
            <v>34.728617249240045</v>
          </cell>
        </row>
        <row r="89">
          <cell r="A89" t="str">
            <v>T-Plg-GSL-mix_S4</v>
          </cell>
          <cell r="B89" t="str">
            <v>VAR_fout</v>
          </cell>
          <cell r="C89" t="str">
            <v>T-PEVmix-ELC_GSL_S4</v>
          </cell>
          <cell r="D89">
            <v>8.5076962517715987E-2</v>
          </cell>
          <cell r="E89">
            <v>0.15974650228859447</v>
          </cell>
          <cell r="F89">
            <v>0.15447216098815175</v>
          </cell>
          <cell r="G89">
            <v>0.12408486156281055</v>
          </cell>
          <cell r="H89">
            <v>2.7584702335835105E-2</v>
          </cell>
          <cell r="I89">
            <v>1.3982201423116809E-2</v>
          </cell>
          <cell r="J89">
            <v>2.1214500815725273E-2</v>
          </cell>
          <cell r="K89">
            <v>1.2292686083882103E-2</v>
          </cell>
          <cell r="L89">
            <v>6.262540820262183E-2</v>
          </cell>
          <cell r="M89">
            <v>5.7899854607319869E-2</v>
          </cell>
          <cell r="N89">
            <v>4.00729585761255E-2</v>
          </cell>
          <cell r="O89">
            <v>0.33799721324973975</v>
          </cell>
        </row>
        <row r="90">
          <cell r="A90" t="str">
            <v>T-Plg-GSL-mix_S4</v>
          </cell>
          <cell r="B90" t="str">
            <v>VAR_fin</v>
          </cell>
          <cell r="C90" t="str">
            <v>TGSL</v>
          </cell>
          <cell r="D90">
            <v>0.16368644926090861</v>
          </cell>
          <cell r="E90">
            <v>0.30734921614091026</v>
          </cell>
          <cell r="F90">
            <v>0.29720148432126775</v>
          </cell>
          <cell r="G90">
            <v>0.23873690121480748</v>
          </cell>
          <cell r="H90">
            <v>5.1724502178290735E-2</v>
          </cell>
          <cell r="I90">
            <v>2.5625148165276002E-2</v>
          </cell>
          <cell r="J90">
            <v>3.6069427967372822E-2</v>
          </cell>
          <cell r="K90">
            <v>1.9841462535170575E-2</v>
          </cell>
          <cell r="L90">
            <v>9.3100821753693649E-2</v>
          </cell>
          <cell r="M90">
            <v>8.1740133215599739E-2</v>
          </cell>
          <cell r="N90">
            <v>5.6527139829392004E-2</v>
          </cell>
          <cell r="O90">
            <v>0.47057746950189738</v>
          </cell>
        </row>
        <row r="91">
          <cell r="A91" t="str">
            <v>T-PHEV-STG_S3</v>
          </cell>
          <cell r="B91" t="str">
            <v>VAR_fout</v>
          </cell>
          <cell r="C91" t="str">
            <v>T-ELC-car-PlgSTGAUXout_S3</v>
          </cell>
          <cell r="E91">
            <v>6.6077248568819455E-2</v>
          </cell>
          <cell r="F91">
            <v>0.29243851855167247</v>
          </cell>
          <cell r="G91">
            <v>1.7561474656119702</v>
          </cell>
          <cell r="H91">
            <v>2.6585852176658591</v>
          </cell>
          <cell r="I91">
            <v>1.9370321988201054</v>
          </cell>
          <cell r="J91">
            <v>1.8088074979336535</v>
          </cell>
          <cell r="K91">
            <v>1.9635420169213913</v>
          </cell>
          <cell r="L91">
            <v>1.681032228133555</v>
          </cell>
          <cell r="M91">
            <v>1.2100428463923729</v>
          </cell>
          <cell r="N91">
            <v>0.81090355687694715</v>
          </cell>
          <cell r="O91">
            <v>0.16465654513388955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T-ELC-car-PlgSTGOut_S3</v>
          </cell>
          <cell r="E92">
            <v>6.6077248568819441E-2</v>
          </cell>
          <cell r="F92">
            <v>0.29243851855167247</v>
          </cell>
          <cell r="G92">
            <v>1.7561474656119702</v>
          </cell>
          <cell r="H92">
            <v>2.6585852176658591</v>
          </cell>
          <cell r="I92">
            <v>1.9370321988201054</v>
          </cell>
          <cell r="J92">
            <v>1.8088074979336533</v>
          </cell>
          <cell r="K92">
            <v>1.9635420169213911</v>
          </cell>
          <cell r="L92">
            <v>1.681032228133555</v>
          </cell>
          <cell r="M92">
            <v>1.2100428463923729</v>
          </cell>
          <cell r="N92">
            <v>0.81090355687694693</v>
          </cell>
          <cell r="O92">
            <v>0.16465654513388955</v>
          </cell>
        </row>
        <row r="93">
          <cell r="A93" t="str">
            <v>T-PHEV-STG_S3</v>
          </cell>
          <cell r="B93" t="str">
            <v>VAR_fin</v>
          </cell>
          <cell r="C93" t="str">
            <v>T-ELC-car-PlgSTGAUXin_S3</v>
          </cell>
          <cell r="E93">
            <v>6.6086730039944808E-2</v>
          </cell>
          <cell r="F93">
            <v>0.29247934149213978</v>
          </cell>
          <cell r="G93">
            <v>1.7563313783832633</v>
          </cell>
          <cell r="H93">
            <v>2.6588564788834992</v>
          </cell>
          <cell r="I93">
            <v>1.9372310400490997</v>
          </cell>
          <cell r="J93">
            <v>1.8090008792551102</v>
          </cell>
          <cell r="K93">
            <v>1.9637563626565682</v>
          </cell>
          <cell r="L93">
            <v>1.6812087831137468</v>
          </cell>
          <cell r="M93">
            <v>1.2101811858321192</v>
          </cell>
          <cell r="N93">
            <v>0.81099497501883666</v>
          </cell>
          <cell r="O93">
            <v>0.16469525844397923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T-ELC-car-PlgSTGin_S3</v>
          </cell>
          <cell r="E94">
            <v>6.6086730039944808E-2</v>
          </cell>
          <cell r="F94">
            <v>0.29247934149213978</v>
          </cell>
          <cell r="G94">
            <v>1.7563313783832633</v>
          </cell>
          <cell r="H94">
            <v>2.6588564788834992</v>
          </cell>
          <cell r="I94">
            <v>1.9372310400490997</v>
          </cell>
          <cell r="J94">
            <v>1.8090008792551102</v>
          </cell>
          <cell r="K94">
            <v>1.9637563626565682</v>
          </cell>
          <cell r="L94">
            <v>1.6812087831137468</v>
          </cell>
          <cell r="M94">
            <v>1.2101811858321192</v>
          </cell>
          <cell r="N94">
            <v>0.81099497501883666</v>
          </cell>
          <cell r="O94">
            <v>0.16469525844397923</v>
          </cell>
        </row>
        <row r="95">
          <cell r="A95" t="str">
            <v>T-PHEV-STG_S3</v>
          </cell>
          <cell r="B95" t="str">
            <v>VAR_ncap</v>
          </cell>
          <cell r="C95" t="str">
            <v>-</v>
          </cell>
          <cell r="E95">
            <v>2.8225248038638102</v>
          </cell>
          <cell r="F95">
            <v>9.5361057626737207</v>
          </cell>
          <cell r="G95">
            <v>28.635211808016599</v>
          </cell>
          <cell r="H95">
            <v>29.110984282057</v>
          </cell>
          <cell r="I95">
            <v>0.36618708439827902</v>
          </cell>
          <cell r="J95">
            <v>10.974942862358199</v>
          </cell>
          <cell r="K95">
            <v>15.7113586390413</v>
          </cell>
          <cell r="L95">
            <v>4.1082733805084102</v>
          </cell>
          <cell r="M95">
            <v>0.50241120571417497</v>
          </cell>
          <cell r="N95">
            <v>0.33943296636187398</v>
          </cell>
          <cell r="O95">
            <v>0.41833085609977599</v>
          </cell>
        </row>
        <row r="96">
          <cell r="A96" t="str">
            <v>T-PHEV-STG_S3</v>
          </cell>
          <cell r="B96" t="str">
            <v>VAR_cap</v>
          </cell>
          <cell r="C96" t="str">
            <v>-</v>
          </cell>
          <cell r="E96">
            <v>2.8225248038638102</v>
          </cell>
          <cell r="F96">
            <v>12.356940103513033</v>
          </cell>
          <cell r="G96">
            <v>40.968399105154866</v>
          </cell>
          <cell r="H96">
            <v>51.841424620786299</v>
          </cell>
          <cell r="I96">
            <v>32.770955393709599</v>
          </cell>
          <cell r="J96">
            <v>20.670627550903202</v>
          </cell>
          <cell r="K96">
            <v>26.637727980432178</v>
          </cell>
          <cell r="L96">
            <v>27.58995625996474</v>
          </cell>
          <cell r="M96">
            <v>19.985669719131693</v>
          </cell>
          <cell r="N96">
            <v>6.345462177034551</v>
          </cell>
          <cell r="O96">
            <v>1.2599526818160689</v>
          </cell>
        </row>
        <row r="97">
          <cell r="A97" t="str">
            <v>TFLGV-HYBDSL</v>
          </cell>
          <cell r="B97" t="str">
            <v>VAR_fout</v>
          </cell>
          <cell r="C97" t="str">
            <v>CO2_T</v>
          </cell>
          <cell r="E97">
            <v>31.588324904535501</v>
          </cell>
          <cell r="F97">
            <v>96.201643862943001</v>
          </cell>
          <cell r="G97">
            <v>274.84154396071909</v>
          </cell>
          <cell r="H97">
            <v>324.72649455912523</v>
          </cell>
          <cell r="I97">
            <v>155.65540834119761</v>
          </cell>
          <cell r="J97">
            <v>172.4697764708271</v>
          </cell>
          <cell r="K97">
            <v>182.64281867759135</v>
          </cell>
          <cell r="L97">
            <v>186.35538705632621</v>
          </cell>
          <cell r="M97">
            <v>185.83748049946979</v>
          </cell>
          <cell r="N97">
            <v>185.7372332867514</v>
          </cell>
          <cell r="O97">
            <v>185.78442764444378</v>
          </cell>
        </row>
        <row r="98">
          <cell r="A98" t="str">
            <v>TFLGV-HYBDSL</v>
          </cell>
          <cell r="B98" t="str">
            <v>VAR_fout</v>
          </cell>
          <cell r="C98" t="str">
            <v>TFLGV</v>
          </cell>
          <cell r="E98">
            <v>0.19856584477487813</v>
          </cell>
          <cell r="F98">
            <v>0.6047285109326731</v>
          </cell>
          <cell r="G98">
            <v>1.7276681660304272</v>
          </cell>
          <cell r="H98">
            <v>2.0412475466104736</v>
          </cell>
          <cell r="I98">
            <v>0.97845795066552643</v>
          </cell>
          <cell r="J98">
            <v>1.0841539387277548</v>
          </cell>
          <cell r="K98">
            <v>1.1481022084071817</v>
          </cell>
          <cell r="L98">
            <v>1.1714396053294907</v>
          </cell>
          <cell r="M98">
            <v>1.1681840179158671</v>
          </cell>
          <cell r="N98">
            <v>1.1675538587497865</v>
          </cell>
          <cell r="O98">
            <v>1.1678505249241435</v>
          </cell>
        </row>
        <row r="99">
          <cell r="A99" t="str">
            <v>TFLGV-HYBDSL</v>
          </cell>
          <cell r="B99" t="str">
            <v>VAR_fin</v>
          </cell>
          <cell r="C99" t="str">
            <v>TDSL</v>
          </cell>
          <cell r="E99">
            <v>0.430945769502531</v>
          </cell>
          <cell r="F99">
            <v>1.3124371604767118</v>
          </cell>
          <cell r="G99">
            <v>3.7495435738160925</v>
          </cell>
          <cell r="H99">
            <v>4.4301022450085332</v>
          </cell>
          <cell r="I99">
            <v>2.123538995105025</v>
          </cell>
          <cell r="J99">
            <v>2.352930101921245</v>
          </cell>
          <cell r="K99">
            <v>2.4917164894623669</v>
          </cell>
          <cell r="L99">
            <v>2.5423654441517907</v>
          </cell>
          <cell r="M99">
            <v>2.535299870388398</v>
          </cell>
          <cell r="N99">
            <v>2.5339322412926544</v>
          </cell>
          <cell r="O99">
            <v>2.5345760933757653</v>
          </cell>
        </row>
        <row r="100">
          <cell r="A100" t="str">
            <v>TFLGV-HYBDSL</v>
          </cell>
          <cell r="B100" t="str">
            <v>VAR_ncap</v>
          </cell>
          <cell r="C100" t="str">
            <v>-</v>
          </cell>
          <cell r="E100">
            <v>1.38452642774305E-2</v>
          </cell>
          <cell r="F100">
            <v>4.0363249867396402E-2</v>
          </cell>
          <cell r="G100">
            <v>9.73227406083184E-2</v>
          </cell>
          <cell r="H100">
            <v>4.8565052240579699E-2</v>
          </cell>
          <cell r="I100">
            <v>1.3822562445604399E-4</v>
          </cell>
          <cell r="J100">
            <v>5.1710445921712998E-2</v>
          </cell>
          <cell r="K100">
            <v>3.1818378459042597E-2</v>
          </cell>
          <cell r="L100">
            <v>2.8351175708325699E-2</v>
          </cell>
          <cell r="M100">
            <v>3.8619415400056999E-2</v>
          </cell>
          <cell r="N100">
            <v>3.9479318638949101E-2</v>
          </cell>
          <cell r="O100">
            <v>1.74165808064018E-2</v>
          </cell>
        </row>
        <row r="101">
          <cell r="A101" t="str">
            <v>TFLGV-HYBDSL</v>
          </cell>
          <cell r="B101" t="str">
            <v>VAR_cap</v>
          </cell>
          <cell r="C101" t="str">
            <v>-</v>
          </cell>
          <cell r="E101">
            <v>1.38452642774305E-2</v>
          </cell>
          <cell r="F101">
            <v>5.4208482928092057E-2</v>
          </cell>
          <cell r="G101">
            <v>0.14969674737109831</v>
          </cell>
          <cell r="H101">
            <v>0.16656759729911286</v>
          </cell>
          <cell r="I101">
            <v>6.9140615723036161E-2</v>
          </cell>
          <cell r="J101">
            <v>7.7030042985281849E-2</v>
          </cell>
          <cell r="K101">
            <v>8.3575937483399781E-2</v>
          </cell>
          <cell r="L101">
            <v>8.3429344113182646E-2</v>
          </cell>
          <cell r="M101">
            <v>8.3272345538839901E-2</v>
          </cell>
          <cell r="N101">
            <v>8.3120248694729115E-2</v>
          </cell>
          <cell r="O101">
            <v>8.2958468748355788E-2</v>
          </cell>
        </row>
        <row r="102">
          <cell r="A102" t="str">
            <v>TFHGV-FCLH2O</v>
          </cell>
          <cell r="B102" t="str">
            <v>VAR_fout</v>
          </cell>
          <cell r="C102" t="str">
            <v>TFHGV</v>
          </cell>
          <cell r="D102">
            <v>6.358198576595517E-4</v>
          </cell>
          <cell r="E102">
            <v>4.8804100130516549E-4</v>
          </cell>
          <cell r="F102">
            <v>4.738197272078805E-4</v>
          </cell>
          <cell r="G102">
            <v>2.3872679738560748E-5</v>
          </cell>
          <cell r="H102">
            <v>2.3443963661433253E-5</v>
          </cell>
          <cell r="I102">
            <v>2.3065877032469852E-5</v>
          </cell>
          <cell r="J102">
            <v>2.2191849624504802E-5</v>
          </cell>
          <cell r="K102">
            <v>2.1243156296817072E-5</v>
          </cell>
          <cell r="L102">
            <v>2.0289687393686851E-5</v>
          </cell>
          <cell r="M102">
            <v>1.8642713631548812E-5</v>
          </cell>
          <cell r="N102">
            <v>1.9711671101449828E-5</v>
          </cell>
          <cell r="O102">
            <v>4.4555799376028807E-5</v>
          </cell>
        </row>
        <row r="103">
          <cell r="A103" t="str">
            <v>TFHGV-FCLH2O</v>
          </cell>
          <cell r="B103" t="str">
            <v>VAR_fin</v>
          </cell>
          <cell r="C103" t="str">
            <v>TH2O</v>
          </cell>
          <cell r="D103">
            <v>3.64452872665423E-3</v>
          </cell>
          <cell r="E103">
            <v>2.787770696062323E-3</v>
          </cell>
          <cell r="F103">
            <v>2.7035773427697149E-3</v>
          </cell>
          <cell r="G103">
            <v>1.3240110714985261E-4</v>
          </cell>
          <cell r="H103">
            <v>1.2075546552926492E-4</v>
          </cell>
          <cell r="I103">
            <v>1.1557736485432909E-4</v>
          </cell>
          <cell r="J103">
            <v>1.0636678144025233E-4</v>
          </cell>
          <cell r="K103">
            <v>9.8773493917901842E-5</v>
          </cell>
          <cell r="L103">
            <v>9.2685144163116176E-5</v>
          </cell>
          <cell r="M103">
            <v>8.5161617673293121E-5</v>
          </cell>
          <cell r="N103">
            <v>9.0044712975828056E-5</v>
          </cell>
          <cell r="O103">
            <v>2.0353495883603713E-4</v>
          </cell>
        </row>
        <row r="104">
          <cell r="A104" t="str">
            <v>TFHGV-FCLH2O</v>
          </cell>
          <cell r="B104" t="str">
            <v>VAR_ncap</v>
          </cell>
          <cell r="C104" t="str">
            <v>-</v>
          </cell>
          <cell r="E104">
            <v>5.4133626892204202E-7</v>
          </cell>
          <cell r="F104">
            <v>3.7770294853061198E-7</v>
          </cell>
          <cell r="G104">
            <v>1.7809519192010199E-7</v>
          </cell>
          <cell r="H104">
            <v>4.6775746512638898E-7</v>
          </cell>
          <cell r="I104">
            <v>2.8126732736873702E-7</v>
          </cell>
          <cell r="J104">
            <v>3.2826513482333698E-7</v>
          </cell>
          <cell r="K104">
            <v>2.3501710166655499E-7</v>
          </cell>
          <cell r="L104">
            <v>2.7513479024674399E-7</v>
          </cell>
          <cell r="M104">
            <v>3.4150202321548498E-7</v>
          </cell>
          <cell r="N104">
            <v>2.6538666517522898E-7</v>
          </cell>
          <cell r="O104">
            <v>7.8068041585934796E-7</v>
          </cell>
        </row>
        <row r="105">
          <cell r="A105" t="str">
            <v>TFHGV-FCLH2O</v>
          </cell>
          <cell r="B105" t="str">
            <v>VAR_cap</v>
          </cell>
          <cell r="C105" t="str">
            <v>-</v>
          </cell>
          <cell r="D105">
            <v>1.3199177087327307E-5</v>
          </cell>
          <cell r="E105">
            <v>9.7678209054325414E-6</v>
          </cell>
          <cell r="F105">
            <v>1.0106584808588648E-5</v>
          </cell>
          <cell r="G105">
            <v>5.2246989045568034E-7</v>
          </cell>
          <cell r="H105">
            <v>5.13943695429259E-7</v>
          </cell>
          <cell r="I105">
            <v>4.9370800836272605E-7</v>
          </cell>
          <cell r="J105">
            <v>4.74105336894906E-7</v>
          </cell>
          <cell r="K105">
            <v>4.5655104116041101E-7</v>
          </cell>
          <cell r="L105">
            <v>4.3277781413358091E-7</v>
          </cell>
          <cell r="M105">
            <v>4.1285397073110801E-7</v>
          </cell>
          <cell r="N105">
            <v>4.1957976636013633E-7</v>
          </cell>
          <cell r="O105">
            <v>9.5978001307074793E-7</v>
          </cell>
        </row>
        <row r="106">
          <cell r="A106" t="str">
            <v>T-PHEV-STG_S4</v>
          </cell>
          <cell r="B106" t="str">
            <v>VAR_fout</v>
          </cell>
          <cell r="C106" t="str">
            <v>T-ELC-car-PlgSTGAUXout_S4</v>
          </cell>
          <cell r="E106">
            <v>2.0644762430492344E-3</v>
          </cell>
          <cell r="F106">
            <v>5.659498897321859E-3</v>
          </cell>
          <cell r="G106">
            <v>1.0826849259814005E-2</v>
          </cell>
          <cell r="H106">
            <v>0.75335698456584399</v>
          </cell>
          <cell r="I106">
            <v>1.5165144718132142</v>
          </cell>
          <cell r="J106">
            <v>1.7343845049015689</v>
          </cell>
          <cell r="K106">
            <v>1.8631825142869249</v>
          </cell>
          <cell r="L106">
            <v>2.0471465815216638</v>
          </cell>
          <cell r="M106">
            <v>2.3720124154197535</v>
          </cell>
          <cell r="N106">
            <v>2.6669380975104144</v>
          </cell>
          <cell r="O106">
            <v>3.112705727023267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T-ELC-car-PlgSTGOut_S4</v>
          </cell>
          <cell r="E107">
            <v>2.0644762430492339E-3</v>
          </cell>
          <cell r="F107">
            <v>5.659498897321859E-3</v>
          </cell>
          <cell r="G107">
            <v>1.0826849259814005E-2</v>
          </cell>
          <cell r="H107">
            <v>0.75335698456584388</v>
          </cell>
          <cell r="I107">
            <v>1.5165144718132137</v>
          </cell>
          <cell r="J107">
            <v>1.7343845049015685</v>
          </cell>
          <cell r="K107">
            <v>1.8631825142869249</v>
          </cell>
          <cell r="L107">
            <v>2.0471465815216634</v>
          </cell>
          <cell r="M107">
            <v>2.3720124154197535</v>
          </cell>
          <cell r="N107">
            <v>2.6669380975104144</v>
          </cell>
          <cell r="O107">
            <v>3.1127057270232665</v>
          </cell>
        </row>
        <row r="108">
          <cell r="A108" t="str">
            <v>T-PHEV-STG_S4</v>
          </cell>
          <cell r="B108" t="str">
            <v>VAR_fin</v>
          </cell>
          <cell r="C108" t="str">
            <v>T-ELC-car-PlgSTGAUXin_S4</v>
          </cell>
          <cell r="E108">
            <v>2.0675132331326013E-3</v>
          </cell>
          <cell r="F108">
            <v>5.6719397409393125E-3</v>
          </cell>
          <cell r="G108">
            <v>1.0836021978919691E-2</v>
          </cell>
          <cell r="H108">
            <v>0.75343774511495198</v>
          </cell>
          <cell r="I108">
            <v>1.5166703198539826</v>
          </cell>
          <cell r="J108">
            <v>1.7345684554551271</v>
          </cell>
          <cell r="K108">
            <v>1.8633875851901502</v>
          </cell>
          <cell r="L108">
            <v>2.0473611419694482</v>
          </cell>
          <cell r="M108">
            <v>2.3722675195869982</v>
          </cell>
          <cell r="N108">
            <v>2.6672146639112828</v>
          </cell>
          <cell r="O108">
            <v>3.1130404076409275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T-ELC-car-PlgSTGin_S4</v>
          </cell>
          <cell r="E109">
            <v>2.0675132331326013E-3</v>
          </cell>
          <cell r="F109">
            <v>5.6719397409393125E-3</v>
          </cell>
          <cell r="G109">
            <v>1.0836021978919691E-2</v>
          </cell>
          <cell r="H109">
            <v>0.75343774511495198</v>
          </cell>
          <cell r="I109">
            <v>1.5166703198539826</v>
          </cell>
          <cell r="J109">
            <v>1.7345684554551271</v>
          </cell>
          <cell r="K109">
            <v>1.8633875851901502</v>
          </cell>
          <cell r="L109">
            <v>2.0473611419694482</v>
          </cell>
          <cell r="M109">
            <v>2.3722675195869982</v>
          </cell>
          <cell r="N109">
            <v>2.6672146639112828</v>
          </cell>
          <cell r="O109">
            <v>3.1130404076409275</v>
          </cell>
        </row>
        <row r="110">
          <cell r="A110" t="str">
            <v>T-PHEV-STG_S4</v>
          </cell>
          <cell r="B110" t="str">
            <v>VAR_ncap</v>
          </cell>
          <cell r="C110" t="str">
            <v>-</v>
          </cell>
          <cell r="E110">
            <v>7.8516435410820207E-2</v>
          </cell>
          <cell r="F110">
            <v>0.105071974083373</v>
          </cell>
          <cell r="G110">
            <v>0.11356692027799099</v>
          </cell>
          <cell r="H110">
            <v>13.3235771429409</v>
          </cell>
          <cell r="I110">
            <v>19.876643428308199</v>
          </cell>
          <cell r="J110">
            <v>12.9917985299567</v>
          </cell>
          <cell r="K110">
            <v>11.4923048271586</v>
          </cell>
          <cell r="L110">
            <v>18.463482738801499</v>
          </cell>
          <cell r="M110">
            <v>20.8182926197569</v>
          </cell>
          <cell r="N110">
            <v>23.113311320742302</v>
          </cell>
          <cell r="O110">
            <v>19.3674172377494</v>
          </cell>
        </row>
        <row r="111">
          <cell r="A111" t="str">
            <v>T-PHEV-STG_S4</v>
          </cell>
          <cell r="B111" t="str">
            <v>VAR_cap</v>
          </cell>
          <cell r="C111" t="str">
            <v>-</v>
          </cell>
          <cell r="E111">
            <v>7.8516435410820207E-2</v>
          </cell>
          <cell r="F111">
            <v>0.18357125022571752</v>
          </cell>
          <cell r="G111">
            <v>0.29708569375876326</v>
          </cell>
          <cell r="H111">
            <v>13.582200668562171</v>
          </cell>
          <cell r="I111">
            <v>28.295160937316467</v>
          </cell>
          <cell r="J111">
            <v>40.734620470938843</v>
          </cell>
          <cell r="K111">
            <v>42.453653416174973</v>
          </cell>
          <cell r="L111">
            <v>40.92125860696224</v>
          </cell>
          <cell r="M111">
            <v>45.327124999148459</v>
          </cell>
          <cell r="N111">
            <v>54.321334296068827</v>
          </cell>
          <cell r="O111">
            <v>63.298134375512753</v>
          </cell>
        </row>
        <row r="112">
          <cell r="A112" t="str">
            <v>TFLGV-ICEGSLExt</v>
          </cell>
          <cell r="B112" t="str">
            <v>VAR_fout</v>
          </cell>
          <cell r="C112" t="str">
            <v>CO2_T</v>
          </cell>
          <cell r="D112">
            <v>53.721916252636802</v>
          </cell>
          <cell r="E112">
            <v>95.476956931916902</v>
          </cell>
          <cell r="F112">
            <v>44.739972455667598</v>
          </cell>
          <cell r="G112">
            <v>20.0901138615402</v>
          </cell>
        </row>
        <row r="113">
          <cell r="A113" t="str">
            <v>TFLGV-ICEGSLExt</v>
          </cell>
          <cell r="B113" t="str">
            <v>VAR_fout</v>
          </cell>
          <cell r="C113" t="str">
            <v>TFLGV</v>
          </cell>
          <cell r="D113">
            <v>0.20206374579018888</v>
          </cell>
          <cell r="E113">
            <v>0.36246357093533299</v>
          </cell>
          <cell r="F113">
            <v>0.17220098161730008</v>
          </cell>
          <cell r="G113">
            <v>7.7325423729050657E-2</v>
          </cell>
        </row>
        <row r="114">
          <cell r="A114" t="str">
            <v>TFLGV-ICEGSLExt</v>
          </cell>
          <cell r="B114" t="str">
            <v>VAR_fin</v>
          </cell>
          <cell r="C114" t="str">
            <v>TGSL</v>
          </cell>
          <cell r="D114">
            <v>0.7279392446156745</v>
          </cell>
          <cell r="E114">
            <v>1.2937257036845096</v>
          </cell>
          <cell r="F114">
            <v>0.60623268910118766</v>
          </cell>
          <cell r="G114">
            <v>0.27222376506152063</v>
          </cell>
        </row>
        <row r="115">
          <cell r="A115" t="str">
            <v>TFLGV-ICEGSLExt</v>
          </cell>
          <cell r="B115" t="str">
            <v>VAR_cap</v>
          </cell>
          <cell r="C115" t="str">
            <v>-</v>
          </cell>
          <cell r="D115">
            <v>3.9855133018092188E-2</v>
          </cell>
          <cell r="E115">
            <v>3.9825008691235807E-2</v>
          </cell>
          <cell r="F115">
            <v>3.0634620408466529E-2</v>
          </cell>
          <cell r="G115">
            <v>1.5317321419446054E-2</v>
          </cell>
        </row>
        <row r="116">
          <cell r="A116" t="str">
            <v>TFRLFELCEXT</v>
          </cell>
          <cell r="B116" t="str">
            <v>VAR_fout</v>
          </cell>
          <cell r="C116" t="str">
            <v>TFRLF</v>
          </cell>
          <cell r="D116">
            <v>2.5094614657841369E-2</v>
          </cell>
          <cell r="E116">
            <v>2.7677047541137739E-2</v>
          </cell>
          <cell r="F116">
            <v>2.9160060794100513E-2</v>
          </cell>
          <cell r="G116">
            <v>3.1632300720398479E-2</v>
          </cell>
          <cell r="H116">
            <v>3.3086560887601695E-2</v>
          </cell>
          <cell r="I116">
            <v>3.3861802081197392E-2</v>
          </cell>
          <cell r="J116">
            <v>3.5132335875143861E-2</v>
          </cell>
          <cell r="K116">
            <v>3.6399200356847503E-2</v>
          </cell>
          <cell r="L116">
            <v>3.698008732786106E-2</v>
          </cell>
          <cell r="M116">
            <v>3.7845982401806665E-2</v>
          </cell>
          <cell r="N116">
            <v>3.8095517095338975E-2</v>
          </cell>
          <cell r="O116">
            <v>3.856391393965751E-2</v>
          </cell>
        </row>
        <row r="117">
          <cell r="A117" t="str">
            <v>TFRLFELCEXT</v>
          </cell>
          <cell r="B117" t="str">
            <v>VAR_fin</v>
          </cell>
          <cell r="C117" t="str">
            <v>TELC</v>
          </cell>
          <cell r="D117">
            <v>1.5023088035411363</v>
          </cell>
          <cell r="E117">
            <v>1.6569081750807184</v>
          </cell>
          <cell r="F117">
            <v>1.7456899275033648</v>
          </cell>
          <cell r="G117">
            <v>1.8936925111805245</v>
          </cell>
          <cell r="H117">
            <v>1.9807529375555506</v>
          </cell>
          <cell r="I117">
            <v>2.0271633601058183</v>
          </cell>
          <cell r="J117">
            <v>2.1032248629369001</v>
          </cell>
          <cell r="K117">
            <v>2.1790666995104795</v>
          </cell>
          <cell r="L117">
            <v>2.2138419539750189</v>
          </cell>
          <cell r="M117">
            <v>2.2656794422276993</v>
          </cell>
          <cell r="N117">
            <v>2.2806180325186407</v>
          </cell>
          <cell r="O117">
            <v>2.3086589772538022</v>
          </cell>
        </row>
        <row r="118">
          <cell r="A118" t="str">
            <v>TFRLFELCEXT</v>
          </cell>
          <cell r="B118" t="str">
            <v>VAR_ncap</v>
          </cell>
          <cell r="C118" t="str">
            <v>-</v>
          </cell>
          <cell r="D118">
            <v>5.0411010759874705E-7</v>
          </cell>
          <cell r="E118">
            <v>2.3808848026945001E-4</v>
          </cell>
          <cell r="F118">
            <v>1.3689410639510299E-4</v>
          </cell>
          <cell r="G118">
            <v>2.28139460859902E-4</v>
          </cell>
          <cell r="H118">
            <v>1.3433439429740601E-4</v>
          </cell>
          <cell r="I118">
            <v>7.1574389662498099E-5</v>
          </cell>
          <cell r="J118">
            <v>1.1728273190999001E-4</v>
          </cell>
          <cell r="K118">
            <v>1.72018508447606E-3</v>
          </cell>
          <cell r="L118">
            <v>1.1622227714118401E-3</v>
          </cell>
          <cell r="M118">
            <v>2.88564926872745E-4</v>
          </cell>
          <cell r="N118">
            <v>1.44719641491041E-4</v>
          </cell>
          <cell r="O118">
            <v>1.2768518177316799E-4</v>
          </cell>
        </row>
        <row r="119">
          <cell r="A119" t="str">
            <v>TFRLFELCEXT</v>
          </cell>
          <cell r="B119" t="str">
            <v>VAR_cap</v>
          </cell>
          <cell r="C119" t="str">
            <v>-</v>
          </cell>
          <cell r="D119">
            <v>2.3171685977907788E-3</v>
          </cell>
          <cell r="E119">
            <v>2.5552570780602289E-3</v>
          </cell>
          <cell r="F119">
            <v>2.6921511844553319E-3</v>
          </cell>
          <cell r="G119">
            <v>2.920290645315233E-3</v>
          </cell>
          <cell r="H119">
            <v>3.0546250396126396E-3</v>
          </cell>
          <cell r="I119">
            <v>3.1261994292751377E-3</v>
          </cell>
          <cell r="J119">
            <v>3.243482161185128E-3</v>
          </cell>
          <cell r="K119">
            <v>3.3606062174429581E-3</v>
          </cell>
          <cell r="L119">
            <v>3.4140787774341631E-3</v>
          </cell>
          <cell r="M119">
            <v>3.4941642986305401E-3</v>
          </cell>
          <cell r="N119">
            <v>3.517133936991405E-3</v>
          </cell>
          <cell r="O119">
            <v>3.56066033793485E-3</v>
          </cell>
        </row>
        <row r="120">
          <cell r="A120" t="str">
            <v>TFLGV-ICEDSLExt</v>
          </cell>
          <cell r="B120" t="str">
            <v>VAR_fout</v>
          </cell>
          <cell r="C120" t="str">
            <v>CO2_T</v>
          </cell>
          <cell r="D120">
            <v>810.54818785024497</v>
          </cell>
          <cell r="E120">
            <v>584.37077515791395</v>
          </cell>
          <cell r="F120">
            <v>414.04815661720602</v>
          </cell>
          <cell r="G120">
            <v>199.85961114137001</v>
          </cell>
        </row>
        <row r="121">
          <cell r="A121" t="str">
            <v>TFLGV-ICEDSLExt</v>
          </cell>
          <cell r="B121" t="str">
            <v>VAR_fout</v>
          </cell>
          <cell r="C121" t="str">
            <v>TFLGV</v>
          </cell>
          <cell r="D121">
            <v>2.8644157722617765</v>
          </cell>
          <cell r="E121">
            <v>2.1360821666619572</v>
          </cell>
          <cell r="F121">
            <v>1.5889095329963436</v>
          </cell>
          <cell r="G121">
            <v>0.766961128381627</v>
          </cell>
        </row>
        <row r="122">
          <cell r="A122" t="str">
            <v>TFLGV-ICEDSLExt</v>
          </cell>
          <cell r="B122" t="str">
            <v>VAR_fin</v>
          </cell>
          <cell r="C122" t="str">
            <v>TDSL</v>
          </cell>
          <cell r="D122">
            <v>11.057956178038811</v>
          </cell>
          <cell r="E122">
            <v>7.9723161685936406</v>
          </cell>
          <cell r="F122">
            <v>5.6486788078745658</v>
          </cell>
          <cell r="G122">
            <v>2.7265976963351943</v>
          </cell>
        </row>
        <row r="123">
          <cell r="A123" t="str">
            <v>TFLGV-ICEDSLExt</v>
          </cell>
          <cell r="B123" t="str">
            <v>VAR_cap</v>
          </cell>
          <cell r="C123" t="str">
            <v>-</v>
          </cell>
          <cell r="D123">
            <v>0.22865047512308628</v>
          </cell>
          <cell r="E123">
            <v>0.19846036623600935</v>
          </cell>
          <cell r="F123">
            <v>0.15266184629501994</v>
          </cell>
          <cell r="G123">
            <v>7.6330977994842883E-2</v>
          </cell>
        </row>
        <row r="124">
          <cell r="A124" t="str">
            <v>T_C-ICE-NGA-S1</v>
          </cell>
          <cell r="B124" t="str">
            <v>VAR_fout</v>
          </cell>
          <cell r="C124" t="str">
            <v>CO2_T</v>
          </cell>
          <cell r="D124">
            <v>0.1950596711812364</v>
          </cell>
          <cell r="E124">
            <v>0.17664675830568966</v>
          </cell>
          <cell r="F124">
            <v>0.18039927726866539</v>
          </cell>
          <cell r="G124">
            <v>8.2626062835427054E-3</v>
          </cell>
          <cell r="H124">
            <v>4.0766199814815099E-3</v>
          </cell>
          <cell r="I124">
            <v>3.4019458861201863E-3</v>
          </cell>
          <cell r="J124">
            <v>3.2207003860591698E-3</v>
          </cell>
          <cell r="K124">
            <v>3.1952764382166448E-3</v>
          </cell>
          <cell r="L124">
            <v>2.7494112952168312E-3</v>
          </cell>
          <cell r="M124">
            <v>2.8017112889475821E-3</v>
          </cell>
          <cell r="N124">
            <v>2.6410500458836227E-3</v>
          </cell>
          <cell r="O124">
            <v>2.8014903966541048E-3</v>
          </cell>
        </row>
        <row r="125">
          <cell r="A125" t="str">
            <v>T_C-ICE-NGA-S1</v>
          </cell>
          <cell r="B125" t="str">
            <v>VAR_fout</v>
          </cell>
          <cell r="C125" t="str">
            <v>TPCAR</v>
          </cell>
          <cell r="D125">
            <v>2.129416032373739E-3</v>
          </cell>
          <cell r="E125">
            <v>1.9249542788462855E-3</v>
          </cell>
          <cell r="F125">
            <v>1.9570946305350195E-3</v>
          </cell>
          <cell r="G125">
            <v>9.1794203360870809E-5</v>
          </cell>
          <cell r="H125">
            <v>4.3966294816215493E-5</v>
          </cell>
          <cell r="I125">
            <v>3.824087357801231E-5</v>
          </cell>
          <cell r="J125">
            <v>3.8111196244153897E-5</v>
          </cell>
          <cell r="K125">
            <v>4.1494648513050613E-5</v>
          </cell>
          <cell r="L125">
            <v>3.8667811970494714E-5</v>
          </cell>
          <cell r="M125">
            <v>4.2423117205963647E-5</v>
          </cell>
          <cell r="N125">
            <v>4.1978148841990928E-5</v>
          </cell>
          <cell r="O125">
            <v>4.565139813576102E-5</v>
          </cell>
        </row>
        <row r="126">
          <cell r="A126" t="str">
            <v>T_C-ICE-NGA-S1</v>
          </cell>
          <cell r="B126" t="str">
            <v>VAR_fin</v>
          </cell>
          <cell r="C126" t="str">
            <v>TNGA</v>
          </cell>
          <cell r="D126">
            <v>3.4585048081779515E-3</v>
          </cell>
          <cell r="E126">
            <v>3.1320347217320835E-3</v>
          </cell>
          <cell r="F126">
            <v>3.1985687458983233E-3</v>
          </cell>
          <cell r="G126">
            <v>1.4650011141033179E-4</v>
          </cell>
          <cell r="H126">
            <v>7.2280496125558814E-5</v>
          </cell>
          <cell r="I126">
            <v>6.0318189470216264E-5</v>
          </cell>
          <cell r="J126">
            <v>5.71046167740987E-5</v>
          </cell>
          <cell r="K126">
            <v>5.6653837557032621E-5</v>
          </cell>
          <cell r="L126">
            <v>4.8748427220156585E-5</v>
          </cell>
          <cell r="M126">
            <v>4.9675732073538747E-5</v>
          </cell>
          <cell r="N126">
            <v>4.6827128473113892E-5</v>
          </cell>
          <cell r="O126">
            <v>4.9671815543512537E-5</v>
          </cell>
        </row>
        <row r="127">
          <cell r="A127" t="str">
            <v>T_C-ICE-NGA-S1</v>
          </cell>
          <cell r="B127" t="str">
            <v>VAR_ncap</v>
          </cell>
          <cell r="C127" t="str">
            <v>-</v>
          </cell>
          <cell r="E127">
            <v>1.0810975029953599E-5</v>
          </cell>
          <cell r="F127">
            <v>9.4395549610944999E-6</v>
          </cell>
          <cell r="G127">
            <v>5.5594706710880096E-7</v>
          </cell>
          <cell r="H127">
            <v>2.6193213277739802E-6</v>
          </cell>
          <cell r="I127">
            <v>2.4689716597018602E-6</v>
          </cell>
          <cell r="J127">
            <v>1.8199868678266E-6</v>
          </cell>
          <cell r="K127">
            <v>2.2620933337556599E-6</v>
          </cell>
          <cell r="L127">
            <v>2.0260170218355899E-6</v>
          </cell>
          <cell r="M127">
            <v>1.83470370417585E-6</v>
          </cell>
          <cell r="N127">
            <v>1.88155857243825E-6</v>
          </cell>
          <cell r="O127">
            <v>1.81360675886742E-6</v>
          </cell>
        </row>
        <row r="128">
          <cell r="A128" t="str">
            <v>T_C-ICE-NGA-S1</v>
          </cell>
          <cell r="B128" t="str">
            <v>VAR_cap</v>
          </cell>
          <cell r="C128" t="str">
            <v>-</v>
          </cell>
          <cell r="D128">
            <v>2.5545694598660393E-4</v>
          </cell>
          <cell r="E128">
            <v>2.6799012290985717E-4</v>
          </cell>
          <cell r="F128">
            <v>2.7590362619756546E-4</v>
          </cell>
          <cell r="G128">
            <v>1.238216390755893E-5</v>
          </cell>
          <cell r="H128">
            <v>5.7652394012852794E-6</v>
          </cell>
          <cell r="I128">
            <v>4.9231898270594221E-6</v>
          </cell>
          <cell r="J128">
            <v>4.613192080445349E-6</v>
          </cell>
          <cell r="K128">
            <v>4.866860087996993E-6</v>
          </cell>
          <cell r="L128">
            <v>4.8432082789517205E-6</v>
          </cell>
          <cell r="M128">
            <v>5.0429281415294023E-6</v>
          </cell>
          <cell r="N128">
            <v>5.1987408829355705E-6</v>
          </cell>
          <cell r="O128">
            <v>5.4766830994565188E-6</v>
          </cell>
        </row>
        <row r="129">
          <cell r="A129" t="str">
            <v>D-T-ELC-car</v>
          </cell>
          <cell r="B129" t="str">
            <v>VAR_fout</v>
          </cell>
          <cell r="C129" t="str">
            <v>T-ELC-car</v>
          </cell>
          <cell r="D129">
            <v>0.73999927803397614</v>
          </cell>
          <cell r="E129">
            <v>1.6252940309925736</v>
          </cell>
          <cell r="F129">
            <v>4.2272039174105798</v>
          </cell>
          <cell r="G129">
            <v>14.64337410644719</v>
          </cell>
          <cell r="H129">
            <v>23.812767161847052</v>
          </cell>
          <cell r="I129">
            <v>25.161838345995445</v>
          </cell>
          <cell r="J129">
            <v>24.828483832216424</v>
          </cell>
          <cell r="K129">
            <v>24.745999435723437</v>
          </cell>
          <cell r="L129">
            <v>25.201701903294527</v>
          </cell>
          <cell r="M129">
            <v>24.877041388341006</v>
          </cell>
          <cell r="N129">
            <v>24.70000036039545</v>
          </cell>
          <cell r="O129">
            <v>25.007426459168684</v>
          </cell>
        </row>
        <row r="130">
          <cell r="A130" t="str">
            <v>D-T-ELC-car</v>
          </cell>
          <cell r="B130" t="str">
            <v>VAR_fin</v>
          </cell>
          <cell r="C130" t="str">
            <v>TELC</v>
          </cell>
          <cell r="D130">
            <v>0.73999927803397614</v>
          </cell>
          <cell r="E130">
            <v>1.6252940309925736</v>
          </cell>
          <cell r="F130">
            <v>4.2272039174105798</v>
          </cell>
          <cell r="G130">
            <v>14.64337410644719</v>
          </cell>
          <cell r="H130">
            <v>23.812767161847052</v>
          </cell>
          <cell r="I130">
            <v>25.161838345995445</v>
          </cell>
          <cell r="J130">
            <v>24.828483832216424</v>
          </cell>
          <cell r="K130">
            <v>24.745999435723437</v>
          </cell>
          <cell r="L130">
            <v>25.201701903294527</v>
          </cell>
          <cell r="M130">
            <v>24.877041388341006</v>
          </cell>
          <cell r="N130">
            <v>24.70000036039545</v>
          </cell>
          <cell r="O130">
            <v>25.007426459168684</v>
          </cell>
        </row>
        <row r="131">
          <cell r="A131" t="str">
            <v>D-T-ELC-car</v>
          </cell>
          <cell r="B131" t="str">
            <v>VAR_ncap</v>
          </cell>
          <cell r="C131" t="str">
            <v>-</v>
          </cell>
          <cell r="D131">
            <v>1.5533153596302001E-6</v>
          </cell>
          <cell r="E131">
            <v>1.03124957303365E-6</v>
          </cell>
          <cell r="F131">
            <v>0.97838496552686205</v>
          </cell>
          <cell r="G131">
            <v>6.1760586856322996</v>
          </cell>
          <cell r="H131">
            <v>11.0383469557558</v>
          </cell>
          <cell r="I131">
            <v>5.0467523793028999</v>
          </cell>
          <cell r="J131">
            <v>6.34246866672013</v>
          </cell>
          <cell r="K131">
            <v>12.136983230139901</v>
          </cell>
          <cell r="L131">
            <v>7.2047312641901904</v>
          </cell>
          <cell r="M131">
            <v>7.6596073239390101</v>
          </cell>
          <cell r="N131">
            <v>13.927129217219001</v>
          </cell>
          <cell r="O131">
            <v>8.6112469165089003</v>
          </cell>
        </row>
        <row r="132">
          <cell r="A132" t="str">
            <v>D-T-ELC-car</v>
          </cell>
          <cell r="B132" t="str">
            <v>VAR_cap</v>
          </cell>
          <cell r="C132" t="str">
            <v>-</v>
          </cell>
          <cell r="D132">
            <v>1.2762595103734096</v>
          </cell>
          <cell r="E132">
            <v>1.2762605416229826</v>
          </cell>
          <cell r="F132">
            <v>2.2546455071498448</v>
          </cell>
          <cell r="G132">
            <v>8.4307041927821498</v>
          </cell>
          <cell r="H132">
            <v>18.523769276996806</v>
          </cell>
          <cell r="I132">
            <v>21.2916400991767</v>
          </cell>
          <cell r="J132">
            <v>22.427568001778798</v>
          </cell>
          <cell r="K132">
            <v>23.526204276163</v>
          </cell>
          <cell r="L132">
            <v>25.619289140494001</v>
          </cell>
          <cell r="M132">
            <v>27.001321818269101</v>
          </cell>
          <cell r="N132">
            <v>28.6571951716586</v>
          </cell>
          <cell r="O132">
            <v>30.197983457667</v>
          </cell>
        </row>
        <row r="133">
          <cell r="A133" t="str">
            <v>T_C-ICE-NGA-S2</v>
          </cell>
          <cell r="B133" t="str">
            <v>VAR_fout</v>
          </cell>
          <cell r="C133" t="str">
            <v>CO2_T</v>
          </cell>
          <cell r="D133">
            <v>3.037485085959363</v>
          </cell>
          <cell r="E133">
            <v>2.2471477895472893</v>
          </cell>
          <cell r="F133">
            <v>2.9978699826796569</v>
          </cell>
          <cell r="G133">
            <v>3.6037624863141308E-3</v>
          </cell>
          <cell r="H133">
            <v>6.2574135656215547E-3</v>
          </cell>
          <cell r="I133">
            <v>6.9873247394506679E-3</v>
          </cell>
          <cell r="J133">
            <v>6.9226456555962204E-3</v>
          </cell>
          <cell r="K133">
            <v>6.5503589253383303E-3</v>
          </cell>
          <cell r="L133">
            <v>5.6668461865442884E-3</v>
          </cell>
          <cell r="M133">
            <v>5.6026652160504498E-3</v>
          </cell>
          <cell r="N133">
            <v>5.24651198035226E-3</v>
          </cell>
          <cell r="O133">
            <v>5.5206544995854302E-3</v>
          </cell>
        </row>
        <row r="134">
          <cell r="A134" t="str">
            <v>T_C-ICE-NGA-S2</v>
          </cell>
          <cell r="B134" t="str">
            <v>VAR_fout</v>
          </cell>
          <cell r="C134" t="str">
            <v>TPCAR</v>
          </cell>
          <cell r="D134">
            <v>3.4097014270709637E-2</v>
          </cell>
          <cell r="E134">
            <v>2.5324376317609022E-2</v>
          </cell>
          <cell r="F134">
            <v>3.3812487211273529E-2</v>
          </cell>
          <cell r="G134">
            <v>3.2022980210973017E-5</v>
          </cell>
          <cell r="H134">
            <v>5.3263942125195466E-5</v>
          </cell>
          <cell r="I134">
            <v>6.277854992053584E-5</v>
          </cell>
          <cell r="J134">
            <v>6.5536601104938439E-5</v>
          </cell>
          <cell r="K134">
            <v>6.8115644243657873E-5</v>
          </cell>
          <cell r="L134">
            <v>6.3950227426122703E-5</v>
          </cell>
          <cell r="M134">
            <v>6.8175134425536854E-5</v>
          </cell>
          <cell r="N134">
            <v>6.7015786442147564E-5</v>
          </cell>
          <cell r="O134">
            <v>7.2385990411839488E-5</v>
          </cell>
        </row>
        <row r="135">
          <cell r="A135" t="str">
            <v>T_C-ICE-NGA-S2</v>
          </cell>
          <cell r="B135" t="str">
            <v>VAR_fin</v>
          </cell>
          <cell r="C135" t="str">
            <v>TNGA</v>
          </cell>
          <cell r="D135">
            <v>5.3856118545378723E-2</v>
          </cell>
          <cell r="E135">
            <v>3.9843045913959062E-2</v>
          </cell>
          <cell r="F135">
            <v>5.3153723097157088E-2</v>
          </cell>
          <cell r="G135">
            <v>6.3896497984293138E-5</v>
          </cell>
          <cell r="H135">
            <v>1.1094704903584333E-4</v>
          </cell>
          <cell r="I135">
            <v>1.2388873651508265E-4</v>
          </cell>
          <cell r="J135">
            <v>1.2274194424815991E-4</v>
          </cell>
          <cell r="K135">
            <v>1.1614111569748828E-4</v>
          </cell>
          <cell r="L135">
            <v>1.0047599621532431E-4</v>
          </cell>
          <cell r="M135">
            <v>9.9338035745575475E-5</v>
          </cell>
          <cell r="N135">
            <v>9.3023262062983341E-5</v>
          </cell>
          <cell r="O135">
            <v>9.7883945028110262E-5</v>
          </cell>
        </row>
        <row r="136">
          <cell r="A136" t="str">
            <v>T_C-ICE-NGA-S2</v>
          </cell>
          <cell r="B136" t="str">
            <v>VAR_ncap</v>
          </cell>
          <cell r="C136" t="str">
            <v>-</v>
          </cell>
          <cell r="E136">
            <v>6.14055897920375E-6</v>
          </cell>
          <cell r="F136">
            <v>5.6873356913396599E-6</v>
          </cell>
          <cell r="G136">
            <v>5.5586318679693796E-7</v>
          </cell>
          <cell r="H136">
            <v>2.94356511600991E-6</v>
          </cell>
          <cell r="I136">
            <v>2.57370819134118E-6</v>
          </cell>
          <cell r="J136">
            <v>2.00595209452928E-6</v>
          </cell>
          <cell r="K136">
            <v>2.4118739388387598E-6</v>
          </cell>
          <cell r="L136">
            <v>2.1932711569728798E-6</v>
          </cell>
          <cell r="M136">
            <v>1.98619684165621E-6</v>
          </cell>
          <cell r="N136">
            <v>2.0135065504230401E-6</v>
          </cell>
          <cell r="O136">
            <v>1.77547684379108E-6</v>
          </cell>
        </row>
        <row r="137">
          <cell r="A137" t="str">
            <v>T_C-ICE-NGA-S2</v>
          </cell>
          <cell r="B137" t="str">
            <v>VAR_cap</v>
          </cell>
          <cell r="C137" t="str">
            <v>-</v>
          </cell>
          <cell r="D137">
            <v>2.6749811969924695E-3</v>
          </cell>
          <cell r="E137">
            <v>2.6221698235324967E-3</v>
          </cell>
          <cell r="F137">
            <v>2.5911119914084103E-3</v>
          </cell>
          <cell r="G137">
            <v>2.7713697521567805E-6</v>
          </cell>
          <cell r="H137">
            <v>4.5447882314739093E-6</v>
          </cell>
          <cell r="I137">
            <v>5.2786830936929978E-6</v>
          </cell>
          <cell r="J137">
            <v>5.2831533772015297E-6</v>
          </cell>
          <cell r="K137">
            <v>5.3306973775219143E-6</v>
          </cell>
          <cell r="L137">
            <v>5.375158030932016E-6</v>
          </cell>
          <cell r="M137">
            <v>5.5248065162863297E-6</v>
          </cell>
          <cell r="N137">
            <v>5.6094177022323539E-6</v>
          </cell>
          <cell r="O137">
            <v>5.7317221454676925E-6</v>
          </cell>
        </row>
        <row r="138">
          <cell r="A138" t="str">
            <v>TFLGV-ICEDSL</v>
          </cell>
          <cell r="B138" t="str">
            <v>VAR_fout</v>
          </cell>
          <cell r="C138" t="str">
            <v>CO2_T</v>
          </cell>
          <cell r="D138">
            <v>324.8129641638514</v>
          </cell>
          <cell r="E138">
            <v>384.70768663801334</v>
          </cell>
          <cell r="F138">
            <v>384.59403080647951</v>
          </cell>
          <cell r="G138">
            <v>156.22013374359236</v>
          </cell>
          <cell r="H138">
            <v>21.949599397077197</v>
          </cell>
          <cell r="I138">
            <v>21.95286530835255</v>
          </cell>
          <cell r="J138">
            <v>12.363095076079585</v>
          </cell>
          <cell r="K138">
            <v>2.3862127983950439</v>
          </cell>
          <cell r="L138">
            <v>2.3870152559970048</v>
          </cell>
          <cell r="M138">
            <v>2.2572576322840057</v>
          </cell>
          <cell r="N138">
            <v>1.933171957645456</v>
          </cell>
          <cell r="O138">
            <v>2.6970027227182789</v>
          </cell>
        </row>
        <row r="139">
          <cell r="A139" t="str">
            <v>TFLGV-ICEDSL</v>
          </cell>
          <cell r="B139" t="str">
            <v>VAR_fout</v>
          </cell>
          <cell r="C139" t="str">
            <v>TFLGV</v>
          </cell>
          <cell r="D139">
            <v>1.5160058552683457</v>
          </cell>
          <cell r="E139">
            <v>1.7955536565830039</v>
          </cell>
          <cell r="F139">
            <v>1.7950231885133727</v>
          </cell>
          <cell r="G139">
            <v>0.7291292639003818</v>
          </cell>
          <cell r="H139">
            <v>0.10244579151088831</v>
          </cell>
          <cell r="I139">
            <v>0.10246103456200507</v>
          </cell>
          <cell r="J139">
            <v>5.7702513730705729E-2</v>
          </cell>
          <cell r="K139">
            <v>1.113721733242855E-2</v>
          </cell>
          <cell r="L139">
            <v>1.1140962658377331E-2</v>
          </cell>
          <cell r="M139">
            <v>1.053534238142503E-2</v>
          </cell>
          <cell r="N139">
            <v>9.0227310186815467E-3</v>
          </cell>
          <cell r="O139">
            <v>1.2587773181531791E-2</v>
          </cell>
        </row>
        <row r="140">
          <cell r="A140" t="str">
            <v>TFLGV-ICEDSL</v>
          </cell>
          <cell r="B140" t="str">
            <v>VAR_fin</v>
          </cell>
          <cell r="C140" t="str">
            <v>TDSL</v>
          </cell>
          <cell r="D140">
            <v>4.4312819121944278</v>
          </cell>
          <cell r="E140">
            <v>5.2483995448569303</v>
          </cell>
          <cell r="F140">
            <v>5.2468489878100923</v>
          </cell>
          <cell r="G140">
            <v>2.1312432980026284</v>
          </cell>
          <cell r="H140">
            <v>0.29944883215657814</v>
          </cell>
          <cell r="I140">
            <v>0.29949338756279026</v>
          </cell>
          <cell r="J140">
            <v>0.16866432573096277</v>
          </cell>
          <cell r="K140">
            <v>3.2554062733902302E-2</v>
          </cell>
          <cell r="L140">
            <v>3.2565010313738096E-2</v>
          </cell>
          <cell r="M140">
            <v>3.0794783523656277E-2</v>
          </cell>
          <cell r="N140">
            <v>2.6373423705940747E-2</v>
          </cell>
          <cell r="O140">
            <v>3.6794034416347612E-2</v>
          </cell>
        </row>
        <row r="141">
          <cell r="A141" t="str">
            <v>TFLGV-ICEDSL</v>
          </cell>
          <cell r="B141" t="str">
            <v>VAR_ncap</v>
          </cell>
          <cell r="C141" t="str">
            <v>-</v>
          </cell>
          <cell r="E141">
            <v>4.89046179533223E-5</v>
          </cell>
          <cell r="F141">
            <v>3.2691818345130801E-4</v>
          </cell>
          <cell r="G141">
            <v>3.11133535277975E-4</v>
          </cell>
          <cell r="H141">
            <v>9.5830306222384302E-3</v>
          </cell>
          <cell r="I141">
            <v>1.2428713002321599E-4</v>
          </cell>
          <cell r="J141">
            <v>4.9270561678380705E-4</v>
          </cell>
          <cell r="K141">
            <v>4.4247740594450402E-4</v>
          </cell>
          <cell r="L141">
            <v>2.89458572354179E-4</v>
          </cell>
          <cell r="M141">
            <v>3.5572452715916102E-4</v>
          </cell>
          <cell r="N141">
            <v>3.43846579177354E-4</v>
          </cell>
          <cell r="O141">
            <v>4.4535318749488101E-4</v>
          </cell>
        </row>
        <row r="142">
          <cell r="A142" t="str">
            <v>TFLGV-ICEDSL</v>
          </cell>
          <cell r="B142" t="str">
            <v>VAR_cap</v>
          </cell>
          <cell r="C142" t="str">
            <v>-</v>
          </cell>
          <cell r="D142">
            <v>0.10616869528532008</v>
          </cell>
          <cell r="E142">
            <v>0.12520451260438878</v>
          </cell>
          <cell r="F142">
            <v>0.12553126260470251</v>
          </cell>
          <cell r="G142">
            <v>7.1522958427178082E-2</v>
          </cell>
          <cell r="H142">
            <v>1.0061603264227278E-2</v>
          </cell>
          <cell r="I142">
            <v>9.7725322469461272E-3</v>
          </cell>
          <cell r="J142">
            <v>5.5857387230263261E-3</v>
          </cell>
          <cell r="K142">
            <v>9.7754798510234307E-4</v>
          </cell>
          <cell r="L142">
            <v>9.5344789992870052E-4</v>
          </cell>
          <cell r="M142">
            <v>8.717148810133378E-4</v>
          </cell>
          <cell r="N142">
            <v>7.5075450962043999E-4</v>
          </cell>
          <cell r="O142">
            <v>1.0289412250472701E-3</v>
          </cell>
        </row>
        <row r="143">
          <cell r="A143" t="str">
            <v>T_C-ICE-NGA-S3</v>
          </cell>
          <cell r="B143" t="str">
            <v>VAR_fout</v>
          </cell>
          <cell r="C143" t="str">
            <v>CO2_T</v>
          </cell>
          <cell r="D143">
            <v>0.23479945183828291</v>
          </cell>
          <cell r="E143">
            <v>0.22235646658462263</v>
          </cell>
          <cell r="F143">
            <v>0.27374641087612001</v>
          </cell>
          <cell r="G143">
            <v>2.5087485358363072E-2</v>
          </cell>
          <cell r="H143">
            <v>1.0329343160604213E-2</v>
          </cell>
          <cell r="I143">
            <v>8.2731076587341298E-3</v>
          </cell>
          <cell r="J143">
            <v>8.273027185299691E-3</v>
          </cell>
          <cell r="K143">
            <v>7.9244537485909199E-3</v>
          </cell>
          <cell r="L143">
            <v>6.8823475187325157E-3</v>
          </cell>
          <cell r="M143">
            <v>6.7004862922915402E-3</v>
          </cell>
          <cell r="N143">
            <v>6.1933533639181373E-3</v>
          </cell>
          <cell r="O143">
            <v>6.4578514478869095E-3</v>
          </cell>
        </row>
        <row r="144">
          <cell r="A144" t="str">
            <v>T_C-ICE-NGA-S3</v>
          </cell>
          <cell r="B144" t="str">
            <v>VAR_fout</v>
          </cell>
          <cell r="C144" t="str">
            <v>TPCAR</v>
          </cell>
          <cell r="D144">
            <v>1.9494006046503788E-3</v>
          </cell>
          <cell r="E144">
            <v>1.8769693977186421E-3</v>
          </cell>
          <cell r="F144">
            <v>2.3009712884124768E-3</v>
          </cell>
          <cell r="G144">
            <v>2.1648743836034828E-4</v>
          </cell>
          <cell r="H144">
            <v>8.7626369493250399E-5</v>
          </cell>
          <cell r="I144">
            <v>7.1430055693902342E-5</v>
          </cell>
          <cell r="J144">
            <v>7.5237824031468764E-5</v>
          </cell>
          <cell r="K144">
            <v>7.915746395715537E-5</v>
          </cell>
          <cell r="L144">
            <v>7.4564460426587142E-5</v>
          </cell>
          <cell r="M144">
            <v>7.8361688467860769E-5</v>
          </cell>
          <cell r="N144">
            <v>7.6003983314330104E-5</v>
          </cell>
          <cell r="O144">
            <v>8.1493695910772463E-5</v>
          </cell>
        </row>
        <row r="145">
          <cell r="A145" t="str">
            <v>T_C-ICE-NGA-S3</v>
          </cell>
          <cell r="B145" t="str">
            <v>VAR_fin</v>
          </cell>
          <cell r="C145" t="str">
            <v>TNGA</v>
          </cell>
          <cell r="D145">
            <v>4.1631108481964994E-3</v>
          </cell>
          <cell r="E145">
            <v>3.9424905422805441E-3</v>
          </cell>
          <cell r="F145">
            <v>4.8536597673070865E-3</v>
          </cell>
          <cell r="G145">
            <v>4.4481357018374246E-4</v>
          </cell>
          <cell r="H145">
            <v>1.8314438228021637E-4</v>
          </cell>
          <cell r="I145">
            <v>1.466863060059242E-4</v>
          </cell>
          <cell r="J145">
            <v>1.4668487917198026E-4</v>
          </cell>
          <cell r="K145">
            <v>1.4050449908849141E-4</v>
          </cell>
          <cell r="L145">
            <v>1.2202743827539933E-4</v>
          </cell>
          <cell r="M145">
            <v>1.1880294844488561E-4</v>
          </cell>
          <cell r="N145">
            <v>1.0981122985670471E-4</v>
          </cell>
          <cell r="O145">
            <v>1.1450091219657638E-4</v>
          </cell>
        </row>
        <row r="146">
          <cell r="A146" t="str">
            <v>T_C-ICE-NGA-S3</v>
          </cell>
          <cell r="B146" t="str">
            <v>VAR_ncap</v>
          </cell>
          <cell r="C146" t="str">
            <v>-</v>
          </cell>
          <cell r="E146">
            <v>7.0664272250524303E-6</v>
          </cell>
          <cell r="F146">
            <v>5.2754490429690702E-6</v>
          </cell>
          <cell r="G146">
            <v>5.9235318932228805E-7</v>
          </cell>
          <cell r="H146">
            <v>3.0270826336276499E-6</v>
          </cell>
          <cell r="I146">
            <v>2.5877152582310201E-6</v>
          </cell>
          <cell r="J146">
            <v>2.0851211310695201E-6</v>
          </cell>
          <cell r="K146">
            <v>2.4618641833093998E-6</v>
          </cell>
          <cell r="L146">
            <v>2.2886492090572502E-6</v>
          </cell>
          <cell r="M146">
            <v>1.9926816385035599E-6</v>
          </cell>
          <cell r="N146">
            <v>2.03146781730196E-6</v>
          </cell>
          <cell r="O146">
            <v>1.74417536093608E-6</v>
          </cell>
        </row>
        <row r="147">
          <cell r="A147" t="str">
            <v>T_C-ICE-NGA-S3</v>
          </cell>
          <cell r="B147" t="str">
            <v>VAR_cap</v>
          </cell>
          <cell r="C147" t="str">
            <v>-</v>
          </cell>
          <cell r="D147">
            <v>1.507649145872488E-4</v>
          </cell>
          <cell r="E147">
            <v>1.6512572437583898E-4</v>
          </cell>
          <cell r="F147">
            <v>1.6855154568159574E-4</v>
          </cell>
          <cell r="G147">
            <v>1.4950306386589491E-5</v>
          </cell>
          <cell r="H147">
            <v>6.6251635315173199E-6</v>
          </cell>
          <cell r="I147">
            <v>5.4026052949336672E-6</v>
          </cell>
          <cell r="J147">
            <v>5.4311773634804684E-6</v>
          </cell>
          <cell r="K147">
            <v>5.4717694509279633E-6</v>
          </cell>
          <cell r="L147">
            <v>5.6339212131634013E-6</v>
          </cell>
          <cell r="M147">
            <v>5.6896947511175597E-6</v>
          </cell>
          <cell r="N147">
            <v>5.7452886192162375E-6</v>
          </cell>
          <cell r="O147">
            <v>5.7212069288215746E-6</v>
          </cell>
        </row>
        <row r="148">
          <cell r="A148" t="str">
            <v>T_C-ICE-NGA-S4</v>
          </cell>
          <cell r="B148" t="str">
            <v>VAR_fout</v>
          </cell>
          <cell r="C148" t="str">
            <v>CO2_T</v>
          </cell>
          <cell r="D148">
            <v>2.6904471233886991</v>
          </cell>
          <cell r="E148">
            <v>2.6557084198253151</v>
          </cell>
          <cell r="F148">
            <v>2.4770971158905635</v>
          </cell>
          <cell r="G148">
            <v>2.5488134498906929E-3</v>
          </cell>
          <cell r="H148">
            <v>6.0117519224152163E-3</v>
          </cell>
          <cell r="I148">
            <v>7.2939489468718264E-3</v>
          </cell>
          <cell r="J148">
            <v>7.3247245448169705E-3</v>
          </cell>
          <cell r="K148">
            <v>6.8943938367925202E-3</v>
          </cell>
          <cell r="L148">
            <v>6.0748876348225567E-3</v>
          </cell>
          <cell r="M148">
            <v>5.8908948000706406E-3</v>
          </cell>
          <cell r="N148">
            <v>5.3081666813377618E-3</v>
          </cell>
          <cell r="O148">
            <v>5.5023459276371603E-3</v>
          </cell>
        </row>
        <row r="149">
          <cell r="A149" t="str">
            <v>T_C-ICE-NGA-S4</v>
          </cell>
          <cell r="B149" t="str">
            <v>VAR_fout</v>
          </cell>
          <cell r="C149" t="str">
            <v>TPCAR</v>
          </cell>
          <cell r="D149">
            <v>3.2566465371264626E-2</v>
          </cell>
          <cell r="E149">
            <v>3.2097829096590771E-2</v>
          </cell>
          <cell r="F149">
            <v>2.9900348294359488E-2</v>
          </cell>
          <cell r="G149">
            <v>2.1453753240625854E-5</v>
          </cell>
          <cell r="H149">
            <v>4.9845676797846331E-5</v>
          </cell>
          <cell r="I149">
            <v>6.3465036032889322E-5</v>
          </cell>
          <cell r="J149">
            <v>6.7072708345943259E-5</v>
          </cell>
          <cell r="K149">
            <v>6.9192071422553362E-5</v>
          </cell>
          <cell r="L149">
            <v>6.6040388392513664E-5</v>
          </cell>
          <cell r="M149">
            <v>6.8804559671431447E-5</v>
          </cell>
          <cell r="N149">
            <v>6.5025259691095297E-5</v>
          </cell>
          <cell r="O149">
            <v>6.9217562938846185E-5</v>
          </cell>
        </row>
        <row r="150">
          <cell r="A150" t="str">
            <v>T_C-ICE-NGA-S4</v>
          </cell>
          <cell r="B150" t="str">
            <v>VAR_fin</v>
          </cell>
          <cell r="C150" t="str">
            <v>TNGA</v>
          </cell>
          <cell r="D150">
            <v>4.7702963180650641E-2</v>
          </cell>
          <cell r="E150">
            <v>4.7087028720306914E-2</v>
          </cell>
          <cell r="F150">
            <v>4.3920161629265375E-2</v>
          </cell>
          <cell r="G150">
            <v>4.5191727834941359E-5</v>
          </cell>
          <cell r="H150">
            <v>1.0659134614211394E-4</v>
          </cell>
          <cell r="I150">
            <v>1.2932533593744384E-4</v>
          </cell>
          <cell r="J150">
            <v>1.2987100256767694E-4</v>
          </cell>
          <cell r="K150">
            <v>1.2224102547504461E-4</v>
          </cell>
          <cell r="L150">
            <v>1.0771077366706663E-4</v>
          </cell>
          <cell r="M150">
            <v>1.0444848936295462E-4</v>
          </cell>
          <cell r="N150">
            <v>9.4116430520173146E-5</v>
          </cell>
          <cell r="O150">
            <v>9.7559324958105609E-5</v>
          </cell>
        </row>
        <row r="151">
          <cell r="A151" t="str">
            <v>T_C-ICE-NGA-S4</v>
          </cell>
          <cell r="B151" t="str">
            <v>VAR_ncap</v>
          </cell>
          <cell r="C151" t="str">
            <v>-</v>
          </cell>
          <cell r="E151">
            <v>7.3792697929792001E-6</v>
          </cell>
          <cell r="F151">
            <v>5.9778375587353396E-6</v>
          </cell>
          <cell r="G151">
            <v>5.9240626317895804E-7</v>
          </cell>
          <cell r="H151">
            <v>3.1697742882505498E-6</v>
          </cell>
          <cell r="I151">
            <v>2.71683679116214E-6</v>
          </cell>
          <cell r="J151">
            <v>2.1688062308976798E-6</v>
          </cell>
          <cell r="K151">
            <v>2.5619071905283902E-6</v>
          </cell>
          <cell r="L151">
            <v>2.3643174617279E-6</v>
          </cell>
          <cell r="M151">
            <v>1.9907079550404001E-6</v>
          </cell>
          <cell r="N151">
            <v>2.02231194015175E-6</v>
          </cell>
          <cell r="O151">
            <v>1.7909695569419099E-6</v>
          </cell>
        </row>
        <row r="152">
          <cell r="A152" t="str">
            <v>T_C-ICE-NGA-S4</v>
          </cell>
          <cell r="B152" t="str">
            <v>VAR_cap</v>
          </cell>
          <cell r="C152" t="str">
            <v>-</v>
          </cell>
          <cell r="D152">
            <v>2.6074482428115001E-3</v>
          </cell>
          <cell r="E152">
            <v>2.5406667582812746E-3</v>
          </cell>
          <cell r="F152">
            <v>2.370185159322804E-3</v>
          </cell>
          <cell r="G152">
            <v>2.0387243765747787E-6</v>
          </cell>
          <cell r="H152">
            <v>4.6172897325677986E-6</v>
          </cell>
          <cell r="I152">
            <v>5.6339701760748786E-6</v>
          </cell>
          <cell r="J152">
            <v>5.6971101915826793E-6</v>
          </cell>
          <cell r="K152">
            <v>5.7049810479389716E-6</v>
          </cell>
          <cell r="L152">
            <v>5.817989168463995E-6</v>
          </cell>
          <cell r="M152">
            <v>5.7389174979878662E-6</v>
          </cell>
          <cell r="N152">
            <v>5.7743001851092673E-6</v>
          </cell>
          <cell r="O152">
            <v>5.7596302875610663E-6</v>
          </cell>
        </row>
        <row r="153">
          <cell r="A153" t="str">
            <v>T_C-MHY-GSL-S1</v>
          </cell>
          <cell r="B153" t="str">
            <v>VAR_fout</v>
          </cell>
          <cell r="C153" t="str">
            <v>CO2_T</v>
          </cell>
          <cell r="E153">
            <v>0.135959036900797</v>
          </cell>
          <cell r="F153">
            <v>18.057272329690374</v>
          </cell>
          <cell r="G153">
            <v>18.480602631948614</v>
          </cell>
          <cell r="H153">
            <v>13.559481567025072</v>
          </cell>
          <cell r="I153">
            <v>3.3311441908470991</v>
          </cell>
          <cell r="J153">
            <v>0.27459882148041037</v>
          </cell>
          <cell r="K153">
            <v>0.2092262262546192</v>
          </cell>
          <cell r="L153">
            <v>0.1583296328865679</v>
          </cell>
          <cell r="M153">
            <v>0.23488453322477942</v>
          </cell>
          <cell r="N153">
            <v>0.5102712076699002</v>
          </cell>
          <cell r="O153">
            <v>0.70712223318104706</v>
          </cell>
        </row>
        <row r="154">
          <cell r="A154" t="str">
            <v>T_C-MHY-GSL-S1</v>
          </cell>
          <cell r="B154" t="str">
            <v>VAR_fout</v>
          </cell>
          <cell r="C154" t="str">
            <v>TPCAR</v>
          </cell>
          <cell r="E154">
            <v>9.5498562699050606E-4</v>
          </cell>
          <cell r="F154">
            <v>0.13514721028370066</v>
          </cell>
          <cell r="G154">
            <v>0.14034684911776008</v>
          </cell>
          <cell r="H154">
            <v>0.1034047199084237</v>
          </cell>
          <cell r="I154">
            <v>2.650450809580485E-2</v>
          </cell>
          <cell r="J154">
            <v>2.7774690606778367E-3</v>
          </cell>
          <cell r="K154">
            <v>2.3482960235716075E-3</v>
          </cell>
          <cell r="L154">
            <v>1.912592714138486E-3</v>
          </cell>
          <cell r="M154">
            <v>2.9419772409766429E-3</v>
          </cell>
          <cell r="N154">
            <v>6.3912521573052539E-3</v>
          </cell>
          <cell r="O154">
            <v>8.8568518669399857E-3</v>
          </cell>
        </row>
        <row r="155">
          <cell r="A155" t="str">
            <v>T_C-MHY-GSL-S1</v>
          </cell>
          <cell r="B155" t="str">
            <v>VAR_fin</v>
          </cell>
          <cell r="C155" t="str">
            <v>TGSL</v>
          </cell>
          <cell r="E155">
            <v>1.8422633726395286E-3</v>
          </cell>
          <cell r="F155">
            <v>0.24467848685217258</v>
          </cell>
          <cell r="G155">
            <v>0.25041466980960203</v>
          </cell>
          <cell r="H155">
            <v>0.18373281256131513</v>
          </cell>
          <cell r="I155">
            <v>4.5137455160529756E-2</v>
          </cell>
          <cell r="J155">
            <v>3.720851239571955E-3</v>
          </cell>
          <cell r="K155">
            <v>2.835043716187249E-3</v>
          </cell>
          <cell r="L155">
            <v>2.1453879794927915E-3</v>
          </cell>
          <cell r="M155">
            <v>3.1827172523682906E-3</v>
          </cell>
          <cell r="N155">
            <v>6.9142440063672088E-3</v>
          </cell>
          <cell r="O155">
            <v>9.5816020756239427E-3</v>
          </cell>
        </row>
        <row r="156">
          <cell r="A156" t="str">
            <v>T_C-MHY-GSL-S1</v>
          </cell>
          <cell r="B156" t="str">
            <v>VAR_ncap</v>
          </cell>
          <cell r="C156" t="str">
            <v>-</v>
          </cell>
          <cell r="E156">
            <v>1.1265482236714E-4</v>
          </cell>
          <cell r="F156">
            <v>2.0694272069519199E-2</v>
          </cell>
          <cell r="G156">
            <v>3.4605834764364E-3</v>
          </cell>
          <cell r="H156">
            <v>2.0154871454356501E-4</v>
          </cell>
          <cell r="I156">
            <v>2.15901245277667E-4</v>
          </cell>
          <cell r="J156">
            <v>1.1112473378797E-4</v>
          </cell>
          <cell r="K156">
            <v>1.20840326305966E-4</v>
          </cell>
          <cell r="L156">
            <v>9.7142940757803797E-5</v>
          </cell>
          <cell r="M156">
            <v>2.5366239714403899E-4</v>
          </cell>
          <cell r="N156">
            <v>6.1985597423604003E-4</v>
          </cell>
          <cell r="O156">
            <v>4.5364949196248798E-4</v>
          </cell>
        </row>
        <row r="157">
          <cell r="A157" t="str">
            <v>T_C-MHY-GSL-S1</v>
          </cell>
          <cell r="B157" t="str">
            <v>VAR_cap</v>
          </cell>
          <cell r="C157" t="str">
            <v>-</v>
          </cell>
          <cell r="E157">
            <v>1.11155031715328E-4</v>
          </cell>
          <cell r="F157">
            <v>2.0523558766476602E-2</v>
          </cell>
          <cell r="G157">
            <v>2.13163694420988E-2</v>
          </cell>
          <cell r="H157">
            <v>1.5691900828000399E-2</v>
          </cell>
          <cell r="I157">
            <v>4.0046197405484698E-3</v>
          </cell>
          <cell r="J157">
            <v>4.0699187304604799E-4</v>
          </cell>
          <cell r="K157">
            <v>3.39445850933686E-4</v>
          </cell>
          <cell r="L157">
            <v>2.7723787205336198E-4</v>
          </cell>
          <cell r="M157">
            <v>4.25495533251475E-4</v>
          </cell>
          <cell r="N157">
            <v>9.4995319079809598E-4</v>
          </cell>
          <cell r="O157">
            <v>1.3271678633425699E-3</v>
          </cell>
        </row>
        <row r="158">
          <cell r="A158" t="str">
            <v>T_TRLY_ELC</v>
          </cell>
          <cell r="B158" t="str">
            <v>VAR_fout</v>
          </cell>
          <cell r="C158" t="str">
            <v>TPTRLY</v>
          </cell>
          <cell r="D158">
            <v>2.7120999999999972E-2</v>
          </cell>
          <cell r="E158">
            <v>2.7782165745480814E-2</v>
          </cell>
          <cell r="F158">
            <v>2.8773914363701983E-2</v>
          </cell>
          <cell r="G158">
            <v>3.042682872740389E-2</v>
          </cell>
          <cell r="H158">
            <v>3.1023641718362919E-2</v>
          </cell>
          <cell r="I158">
            <v>3.1892522889951397E-2</v>
          </cell>
          <cell r="J158">
            <v>3.2426583620297177E-2</v>
          </cell>
          <cell r="K158">
            <v>3.2960644350642984E-2</v>
          </cell>
          <cell r="L158">
            <v>3.5939564798539693E-2</v>
          </cell>
          <cell r="M158">
            <v>3.8019840657423198E-2</v>
          </cell>
          <cell r="N158">
            <v>4.0091477970173192E-2</v>
          </cell>
          <cell r="O158">
            <v>4.2130119148439206E-2</v>
          </cell>
        </row>
        <row r="159">
          <cell r="A159" t="str">
            <v>T_TRLY_ELC</v>
          </cell>
          <cell r="B159" t="str">
            <v>VAR_fin</v>
          </cell>
          <cell r="C159" t="str">
            <v>TELC</v>
          </cell>
          <cell r="D159">
            <v>0.2816422643485601</v>
          </cell>
          <cell r="E159">
            <v>0.30668648626079364</v>
          </cell>
          <cell r="F159">
            <v>0.35078787907941233</v>
          </cell>
          <cell r="G159">
            <v>0.44905706465165934</v>
          </cell>
          <cell r="H159">
            <v>0.45786518239100965</v>
          </cell>
          <cell r="I159">
            <v>0.4706886426319784</v>
          </cell>
          <cell r="J159">
            <v>0.47857062553803131</v>
          </cell>
          <cell r="K159">
            <v>0.48645260844408511</v>
          </cell>
          <cell r="L159">
            <v>0.5304172714770905</v>
          </cell>
          <cell r="M159">
            <v>0.5611192082193377</v>
          </cell>
          <cell r="N159">
            <v>0.59169365220825365</v>
          </cell>
          <cell r="O159">
            <v>0.62178111980442863</v>
          </cell>
        </row>
        <row r="160">
          <cell r="A160" t="str">
            <v>T_C-MHY-GSL-S2</v>
          </cell>
          <cell r="B160" t="str">
            <v>VAR_fout</v>
          </cell>
          <cell r="C160" t="str">
            <v>CO2_T</v>
          </cell>
          <cell r="E160">
            <v>0.118633531985314</v>
          </cell>
          <cell r="F160">
            <v>1.2561126296924041</v>
          </cell>
          <cell r="G160">
            <v>1.6060434143362836</v>
          </cell>
          <cell r="H160">
            <v>1.4319246388141373</v>
          </cell>
          <cell r="I160">
            <v>0.85117983659152996</v>
          </cell>
          <cell r="J160">
            <v>0.48202165195828101</v>
          </cell>
          <cell r="K160">
            <v>0.38735124208703398</v>
          </cell>
          <cell r="L160">
            <v>0.31018816017718243</v>
          </cell>
          <cell r="M160">
            <v>0.41331855390996197</v>
          </cell>
          <cell r="N160">
            <v>0.60367848953767878</v>
          </cell>
          <cell r="O160">
            <v>0.67596825395607496</v>
          </cell>
        </row>
        <row r="161">
          <cell r="A161" t="str">
            <v>T_C-MHY-GSL-S2</v>
          </cell>
          <cell r="B161" t="str">
            <v>VAR_fout</v>
          </cell>
          <cell r="C161" t="str">
            <v>TPCAR</v>
          </cell>
          <cell r="E161">
            <v>6.7086958879446039E-4</v>
          </cell>
          <cell r="F161">
            <v>7.5537204238862307E-3</v>
          </cell>
          <cell r="G161">
            <v>1.008110876999206E-2</v>
          </cell>
          <cell r="H161">
            <v>9.356127264622937E-3</v>
          </cell>
          <cell r="I161">
            <v>6.1890765989710984E-3</v>
          </cell>
          <cell r="J161">
            <v>4.023094850451066E-3</v>
          </cell>
          <cell r="K161">
            <v>3.6305376108320517E-3</v>
          </cell>
          <cell r="L161">
            <v>3.1255695911396688E-3</v>
          </cell>
          <cell r="M161">
            <v>4.3158765048543083E-3</v>
          </cell>
          <cell r="N161">
            <v>6.3036168708970573E-3</v>
          </cell>
          <cell r="O161">
            <v>7.0584673194031243E-3</v>
          </cell>
        </row>
        <row r="162">
          <cell r="A162" t="str">
            <v>T_C-MHY-GSL-S2</v>
          </cell>
          <cell r="B162" t="str">
            <v>VAR_fin</v>
          </cell>
          <cell r="C162" t="str">
            <v>TGSL</v>
          </cell>
          <cell r="E162">
            <v>1.6075004334053452E-3</v>
          </cell>
          <cell r="F162">
            <v>1.7020496337295497E-2</v>
          </cell>
          <cell r="G162">
            <v>2.1762105885315512E-2</v>
          </cell>
          <cell r="H162">
            <v>1.9402772883660418E-2</v>
          </cell>
          <cell r="I162">
            <v>1.1533602121836449E-2</v>
          </cell>
          <cell r="J162">
            <v>6.5314586986216895E-3</v>
          </cell>
          <cell r="K162">
            <v>5.2486618168974819E-3</v>
          </cell>
          <cell r="L162">
            <v>4.2030916013168391E-3</v>
          </cell>
          <cell r="M162">
            <v>5.6005224107040811E-3</v>
          </cell>
          <cell r="N162">
            <v>8.1799253324888709E-3</v>
          </cell>
          <cell r="O162">
            <v>9.159461435719175E-3</v>
          </cell>
        </row>
        <row r="163">
          <cell r="A163" t="str">
            <v>T_C-MHY-GSL-S2</v>
          </cell>
          <cell r="B163" t="str">
            <v>VAR_ncap</v>
          </cell>
          <cell r="C163" t="str">
            <v>-</v>
          </cell>
          <cell r="E163">
            <v>5.6456313748186499E-5</v>
          </cell>
          <cell r="F163">
            <v>6.2492745017442698E-4</v>
          </cell>
          <cell r="G163">
            <v>4.1452057351678802E-4</v>
          </cell>
          <cell r="H163">
            <v>1.8903778062478701E-4</v>
          </cell>
          <cell r="I163">
            <v>1.8936471216801699E-4</v>
          </cell>
          <cell r="J163">
            <v>1.20294475969189E-4</v>
          </cell>
          <cell r="K163">
            <v>1.3559155801962799E-4</v>
          </cell>
          <cell r="L163">
            <v>1.10681138990521E-4</v>
          </cell>
          <cell r="M163">
            <v>2.2326334683735099E-4</v>
          </cell>
          <cell r="N163">
            <v>3.1657940264030098E-4</v>
          </cell>
          <cell r="O163">
            <v>1.8352737854840701E-4</v>
          </cell>
        </row>
        <row r="164">
          <cell r="A164" t="str">
            <v>T_C-MHY-GSL-S2</v>
          </cell>
          <cell r="B164" t="str">
            <v>VAR_cap</v>
          </cell>
          <cell r="C164" t="str">
            <v>-</v>
          </cell>
          <cell r="E164">
            <v>5.5704702322984201E-5</v>
          </cell>
          <cell r="F164">
            <v>6.6912393527540604E-4</v>
          </cell>
          <cell r="G164">
            <v>9.7727403193647905E-4</v>
          </cell>
          <cell r="H164">
            <v>9.0615993144281396E-4</v>
          </cell>
          <cell r="I164">
            <v>5.9829412039878705E-4</v>
          </cell>
          <cell r="J164">
            <v>3.8645722019442301E-4</v>
          </cell>
          <cell r="K164">
            <v>3.4603688055430501E-4</v>
          </cell>
          <cell r="L164">
            <v>3.0657138047209101E-4</v>
          </cell>
          <cell r="M164">
            <v>4.1775226975097001E-4</v>
          </cell>
          <cell r="N164">
            <v>6.26755377736928E-4</v>
          </cell>
          <cell r="O164">
            <v>7.2337012802605903E-4</v>
          </cell>
        </row>
        <row r="165">
          <cell r="A165" t="str">
            <v>T_C-MHY-DSL-S1</v>
          </cell>
          <cell r="B165" t="str">
            <v>VAR_fout</v>
          </cell>
          <cell r="C165" t="str">
            <v>CO2_T</v>
          </cell>
          <cell r="E165">
            <v>0.137259064732248</v>
          </cell>
          <cell r="F165">
            <v>57.56448547102994</v>
          </cell>
          <cell r="G165">
            <v>151.04508733964434</v>
          </cell>
          <cell r="H165">
            <v>134.60735488403881</v>
          </cell>
          <cell r="I165">
            <v>78.505624935503178</v>
          </cell>
          <cell r="J165">
            <v>18.954147386631814</v>
          </cell>
          <cell r="K165">
            <v>6.2253696906339586</v>
          </cell>
          <cell r="L165">
            <v>1.0275145134886634</v>
          </cell>
          <cell r="M165">
            <v>0.27853801097565611</v>
          </cell>
          <cell r="N165">
            <v>0.30912885434666626</v>
          </cell>
          <cell r="O165">
            <v>0.316961475873696</v>
          </cell>
        </row>
        <row r="166">
          <cell r="A166" t="str">
            <v>T_C-MHY-DSL-S1</v>
          </cell>
          <cell r="B166" t="str">
            <v>VAR_fout</v>
          </cell>
          <cell r="C166" t="str">
            <v>TPCAR</v>
          </cell>
          <cell r="E166">
            <v>1.0524482928818094E-3</v>
          </cell>
          <cell r="F166">
            <v>0.46522604905385057</v>
          </cell>
          <cell r="G166">
            <v>1.2902682408177655</v>
          </cell>
          <cell r="H166">
            <v>1.1702521112232542</v>
          </cell>
          <cell r="I166">
            <v>0.7139086866599017</v>
          </cell>
          <cell r="J166">
            <v>0.18966178716623833</v>
          </cell>
          <cell r="K166">
            <v>6.556526803761234E-2</v>
          </cell>
          <cell r="L166">
            <v>1.1252634097772536E-2</v>
          </cell>
          <cell r="M166">
            <v>3.5015656384796336E-3</v>
          </cell>
          <cell r="N166">
            <v>3.8861301926129818E-3</v>
          </cell>
          <cell r="O166">
            <v>3.9845958860463141E-3</v>
          </cell>
        </row>
        <row r="167">
          <cell r="A167" t="str">
            <v>T_C-MHY-DSL-S1</v>
          </cell>
          <cell r="B167" t="str">
            <v>VAR_fin</v>
          </cell>
          <cell r="C167" t="str">
            <v>TDSL</v>
          </cell>
          <cell r="E167">
            <v>1.8725656852967008E-3</v>
          </cell>
          <cell r="F167">
            <v>0.78532722334283778</v>
          </cell>
          <cell r="G167">
            <v>2.0606423920824639</v>
          </cell>
          <cell r="H167">
            <v>1.836389561855919</v>
          </cell>
          <cell r="I167">
            <v>1.0710180755184586</v>
          </cell>
          <cell r="J167">
            <v>0.258583183992249</v>
          </cell>
          <cell r="K167">
            <v>8.4930009422018532E-2</v>
          </cell>
          <cell r="L167">
            <v>1.4017933335452428E-2</v>
          </cell>
          <cell r="M167">
            <v>3.7999728646064975E-3</v>
          </cell>
          <cell r="N167">
            <v>4.217310427648932E-3</v>
          </cell>
          <cell r="O167">
            <v>4.3241674744023944E-3</v>
          </cell>
        </row>
        <row r="168">
          <cell r="A168" t="str">
            <v>T_C-MHY-DSL-S1</v>
          </cell>
          <cell r="B168" t="str">
            <v>VAR_ncap</v>
          </cell>
          <cell r="C168" t="str">
            <v>-</v>
          </cell>
          <cell r="E168">
            <v>1.21545092909574E-4</v>
          </cell>
          <cell r="F168">
            <v>7.1525449330513205E-2</v>
          </cell>
          <cell r="G168">
            <v>0.14126587499026999</v>
          </cell>
          <cell r="H168">
            <v>2.49220386571232E-2</v>
          </cell>
          <cell r="I168">
            <v>1.60136632563458E-2</v>
          </cell>
          <cell r="J168">
            <v>3.7040091728152201E-4</v>
          </cell>
          <cell r="K168">
            <v>1.96615377549758E-4</v>
          </cell>
          <cell r="L168">
            <v>1.61131236600275E-4</v>
          </cell>
          <cell r="M168">
            <v>2.23103704911024E-4</v>
          </cell>
          <cell r="N168">
            <v>2.1741104911976201E-4</v>
          </cell>
          <cell r="O168">
            <v>1.3666174835499001E-4</v>
          </cell>
        </row>
        <row r="169">
          <cell r="A169" t="str">
            <v>T_C-MHY-DSL-S1</v>
          </cell>
          <cell r="B169" t="str">
            <v>VAR_cap</v>
          </cell>
          <cell r="C169" t="str">
            <v>-</v>
          </cell>
          <cell r="E169">
            <v>1.19926944744329E-4</v>
          </cell>
          <cell r="F169">
            <v>7.0686282713541396E-2</v>
          </cell>
          <cell r="G169">
            <v>0.196074639338325</v>
          </cell>
          <cell r="H169">
            <v>0.17782043578694801</v>
          </cell>
          <cell r="I169">
            <v>0.108459867611806</v>
          </cell>
          <cell r="J169">
            <v>2.88037363338438E-2</v>
          </cell>
          <cell r="K169">
            <v>9.9403085771200394E-3</v>
          </cell>
          <cell r="L169">
            <v>1.69013980885427E-3</v>
          </cell>
          <cell r="M169">
            <v>5.0576093706968797E-4</v>
          </cell>
          <cell r="N169">
            <v>5.6697826076589205E-4</v>
          </cell>
          <cell r="O169">
            <v>5.7717650238577598E-4</v>
          </cell>
        </row>
        <row r="170">
          <cell r="A170" t="str">
            <v>T_C-MHY-GSL-S3</v>
          </cell>
          <cell r="B170" t="str">
            <v>VAR_fout</v>
          </cell>
          <cell r="C170" t="str">
            <v>CO2_T</v>
          </cell>
          <cell r="E170">
            <v>0.18447924324241699</v>
          </cell>
          <cell r="F170">
            <v>0.975528109044148</v>
          </cell>
          <cell r="G170">
            <v>1.3936873131056409</v>
          </cell>
          <cell r="H170">
            <v>1.2482433919576588</v>
          </cell>
          <cell r="I170">
            <v>0.84852097617617495</v>
          </cell>
          <cell r="J170">
            <v>0.63790822490536292</v>
          </cell>
          <cell r="K170">
            <v>0.59964197283938203</v>
          </cell>
          <cell r="L170">
            <v>0.51083288388883674</v>
          </cell>
          <cell r="M170">
            <v>0.67499590636590401</v>
          </cell>
          <cell r="N170">
            <v>0.93615749087644962</v>
          </cell>
          <cell r="O170">
            <v>0.91608660583270296</v>
          </cell>
        </row>
        <row r="171">
          <cell r="A171" t="str">
            <v>T_C-MHY-GSL-S3</v>
          </cell>
          <cell r="B171" t="str">
            <v>VAR_fout</v>
          </cell>
          <cell r="C171" t="str">
            <v>TPCAR</v>
          </cell>
          <cell r="E171">
            <v>9.6981565568290723E-4</v>
          </cell>
          <cell r="F171">
            <v>5.4258467520333052E-3</v>
          </cell>
          <cell r="G171">
            <v>8.121190066683822E-3</v>
          </cell>
          <cell r="H171">
            <v>7.6627875959667429E-3</v>
          </cell>
          <cell r="I171">
            <v>5.8915817043865663E-3</v>
          </cell>
          <cell r="J171">
            <v>5.0452240121114265E-3</v>
          </cell>
          <cell r="K171">
            <v>5.3319579816057412E-3</v>
          </cell>
          <cell r="L171">
            <v>4.8383851044880317E-3</v>
          </cell>
          <cell r="M171">
            <v>6.5897648915054056E-3</v>
          </cell>
          <cell r="N171">
            <v>9.1394002661599454E-3</v>
          </cell>
          <cell r="O171">
            <v>8.9434547613718961E-3</v>
          </cell>
        </row>
        <row r="172">
          <cell r="A172" t="str">
            <v>T_C-MHY-GSL-S3</v>
          </cell>
          <cell r="B172" t="str">
            <v>VAR_fin</v>
          </cell>
          <cell r="C172" t="str">
            <v>TGSL</v>
          </cell>
          <cell r="E172">
            <v>2.4997187431221846E-3</v>
          </cell>
          <cell r="F172">
            <v>1.3218538062928843E-2</v>
          </cell>
          <cell r="G172">
            <v>1.8884651939100845E-2</v>
          </cell>
          <cell r="H172">
            <v>1.691386709969727E-2</v>
          </cell>
          <cell r="I172">
            <v>1.1497574202929193E-2</v>
          </cell>
          <cell r="J172">
            <v>8.643742884896501E-3</v>
          </cell>
          <cell r="K172">
            <v>8.1252299842734625E-3</v>
          </cell>
          <cell r="L172">
            <v>6.9218547952416909E-3</v>
          </cell>
          <cell r="M172">
            <v>9.1462859941179586E-3</v>
          </cell>
          <cell r="N172">
            <v>1.2685060851984432E-2</v>
          </cell>
          <cell r="O172">
            <v>1.2413097640009503E-2</v>
          </cell>
        </row>
        <row r="173">
          <cell r="A173" t="str">
            <v>T_C-MHY-GSL-S3</v>
          </cell>
          <cell r="B173" t="str">
            <v>VAR_ncap</v>
          </cell>
          <cell r="C173" t="str">
            <v>-</v>
          </cell>
          <cell r="E173">
            <v>7.0971731749942495E-5</v>
          </cell>
          <cell r="F173">
            <v>3.28862321527073E-4</v>
          </cell>
          <cell r="G173">
            <v>2.5248346455150698E-4</v>
          </cell>
          <cell r="H173">
            <v>1.51756399250659E-4</v>
          </cell>
          <cell r="I173">
            <v>1.8116943577993101E-4</v>
          </cell>
          <cell r="J173">
            <v>1.51077195983569E-4</v>
          </cell>
          <cell r="K173">
            <v>1.9093861726919399E-4</v>
          </cell>
          <cell r="L173">
            <v>1.6343023185467801E-4</v>
          </cell>
          <cell r="M173">
            <v>2.85611227097097E-4</v>
          </cell>
          <cell r="N173">
            <v>3.9197702308793202E-4</v>
          </cell>
          <cell r="O173">
            <v>1.7590707065809E-4</v>
          </cell>
        </row>
        <row r="174">
          <cell r="A174" t="str">
            <v>T_C-MHY-GSL-S3</v>
          </cell>
          <cell r="B174" t="str">
            <v>VAR_cap</v>
          </cell>
          <cell r="C174" t="str">
            <v>-</v>
          </cell>
          <cell r="E174">
            <v>7.00268743742453E-5</v>
          </cell>
          <cell r="F174">
            <v>3.9050275616107401E-4</v>
          </cell>
          <cell r="G174">
            <v>5.77660628353733E-4</v>
          </cell>
          <cell r="H174">
            <v>5.65160671324652E-4</v>
          </cell>
          <cell r="I174">
            <v>4.54999178381945E-4</v>
          </cell>
          <cell r="J174">
            <v>3.86260682136092E-4</v>
          </cell>
          <cell r="K174">
            <v>4.21577187058151E-4</v>
          </cell>
          <cell r="L174">
            <v>4.2325773053971099E-4</v>
          </cell>
          <cell r="M174">
            <v>5.6705870583933702E-4</v>
          </cell>
          <cell r="N174">
            <v>8.0514805404448405E-4</v>
          </cell>
          <cell r="O174">
            <v>8.5349532084311901E-4</v>
          </cell>
        </row>
        <row r="175">
          <cell r="A175" t="str">
            <v>T_C-MHY-DSL-S2</v>
          </cell>
          <cell r="B175" t="str">
            <v>VAR_fout</v>
          </cell>
          <cell r="C175" t="str">
            <v>CO2_T</v>
          </cell>
          <cell r="E175">
            <v>0.113115551988016</v>
          </cell>
          <cell r="F175">
            <v>0.76147560347659804</v>
          </cell>
          <cell r="G175">
            <v>1.4421665700683337</v>
          </cell>
          <cell r="H175">
            <v>3.2028765248349718</v>
          </cell>
          <cell r="I175">
            <v>3.4695803654757285</v>
          </cell>
          <cell r="J175">
            <v>2.1011434507738942</v>
          </cell>
          <cell r="K175">
            <v>1.0706973564998021</v>
          </cell>
          <cell r="L175">
            <v>0.68987385255801681</v>
          </cell>
          <cell r="M175">
            <v>0.852290191537044</v>
          </cell>
          <cell r="N175">
            <v>1.1943517639945831</v>
          </cell>
          <cell r="O175">
            <v>1.5495087844694519</v>
          </cell>
        </row>
        <row r="176">
          <cell r="A176" t="str">
            <v>T_C-MHY-DSL-S2</v>
          </cell>
          <cell r="B176" t="str">
            <v>VAR_fout</v>
          </cell>
          <cell r="C176" t="str">
            <v>TPCAR</v>
          </cell>
          <cell r="E176">
            <v>6.9767675222531713E-4</v>
          </cell>
          <cell r="F176">
            <v>4.931246339247174E-3</v>
          </cell>
          <cell r="G176">
            <v>9.8452543213388456E-3</v>
          </cell>
          <cell r="H176">
            <v>2.4134029830694868E-2</v>
          </cell>
          <cell r="I176">
            <v>2.7664270549672396E-2</v>
          </cell>
          <cell r="J176">
            <v>1.7579969629397969E-2</v>
          </cell>
          <cell r="K176">
            <v>9.9647870444086947E-3</v>
          </cell>
          <cell r="L176">
            <v>6.9225247691607978E-3</v>
          </cell>
          <cell r="M176">
            <v>8.9274215652415823E-3</v>
          </cell>
          <cell r="N176">
            <v>1.2510388832635208E-2</v>
          </cell>
          <cell r="O176">
            <v>1.6230526029000533E-2</v>
          </cell>
        </row>
        <row r="177">
          <cell r="A177" t="str">
            <v>T_C-MHY-DSL-S2</v>
          </cell>
          <cell r="B177" t="str">
            <v>VAR_fin</v>
          </cell>
          <cell r="C177" t="str">
            <v>TDSL</v>
          </cell>
          <cell r="E177">
            <v>1.5431862481311849E-3</v>
          </cell>
          <cell r="F177">
            <v>1.0388480265710756E-2</v>
          </cell>
          <cell r="G177">
            <v>1.9674850887698957E-2</v>
          </cell>
          <cell r="H177">
            <v>4.3695450543451184E-2</v>
          </cell>
          <cell r="I177">
            <v>4.7333974972383924E-2</v>
          </cell>
          <cell r="J177">
            <v>2.8664985685864761E-2</v>
          </cell>
          <cell r="K177">
            <v>1.4607058069574373E-2</v>
          </cell>
          <cell r="L177">
            <v>9.4116487388542572E-3</v>
          </cell>
          <cell r="M177">
            <v>1.1627424168308937E-2</v>
          </cell>
          <cell r="N177">
            <v>1.6294021336897453E-2</v>
          </cell>
          <cell r="O177">
            <v>2.113927400367601E-2</v>
          </cell>
        </row>
        <row r="178">
          <cell r="A178" t="str">
            <v>T_C-MHY-DSL-S2</v>
          </cell>
          <cell r="B178" t="str">
            <v>VAR_ncap</v>
          </cell>
          <cell r="C178" t="str">
            <v>-</v>
          </cell>
          <cell r="E178">
            <v>5.7009158090610497E-5</v>
          </cell>
          <cell r="F178">
            <v>3.6858836768789699E-4</v>
          </cell>
          <cell r="G178">
            <v>4.8212357211367403E-4</v>
          </cell>
          <cell r="H178">
            <v>1.39279426179462E-3</v>
          </cell>
          <cell r="I178">
            <v>7.4000077105672996E-4</v>
          </cell>
          <cell r="J178">
            <v>3.30059892616132E-4</v>
          </cell>
          <cell r="K178">
            <v>2.6134980397003401E-4</v>
          </cell>
          <cell r="L178">
            <v>2.2596404618117501E-4</v>
          </cell>
          <cell r="M178">
            <v>4.8362743495506798E-4</v>
          </cell>
          <cell r="N178">
            <v>5.9992474265609596E-4</v>
          </cell>
          <cell r="O178">
            <v>5.3842429505790196E-4</v>
          </cell>
        </row>
        <row r="179">
          <cell r="A179" t="str">
            <v>T_C-MHY-DSL-S2</v>
          </cell>
          <cell r="B179" t="str">
            <v>VAR_cap</v>
          </cell>
          <cell r="C179" t="str">
            <v>-</v>
          </cell>
          <cell r="E179">
            <v>5.6250186565243301E-5</v>
          </cell>
          <cell r="F179">
            <v>4.1671179512315298E-4</v>
          </cell>
          <cell r="G179">
            <v>8.1942398177648704E-4</v>
          </cell>
          <cell r="H179">
            <v>1.9782077985826601E-3</v>
          </cell>
          <cell r="I179">
            <v>2.1854899125515101E-3</v>
          </cell>
          <cell r="J179">
            <v>1.7804788811699101E-3</v>
          </cell>
          <cell r="K179">
            <v>9.7012761684090105E-4</v>
          </cell>
          <cell r="L179">
            <v>6.8339371383669702E-4</v>
          </cell>
          <cell r="M179">
            <v>8.7112917728317902E-4</v>
          </cell>
          <cell r="N179">
            <v>1.2596995126058399E-3</v>
          </cell>
          <cell r="O179">
            <v>1.6219764726690699E-3</v>
          </cell>
        </row>
        <row r="180">
          <cell r="A180" t="str">
            <v>T_C-MHY-GSL-S4</v>
          </cell>
          <cell r="B180" t="str">
            <v>VAR_fout</v>
          </cell>
          <cell r="C180" t="str">
            <v>CO2_T</v>
          </cell>
          <cell r="E180">
            <v>0.236645396575102</v>
          </cell>
          <cell r="F180">
            <v>88.373238955831113</v>
          </cell>
          <cell r="G180">
            <v>280.59367862704056</v>
          </cell>
          <cell r="H180">
            <v>262.43579382427731</v>
          </cell>
          <cell r="I180">
            <v>274.64233315976276</v>
          </cell>
          <cell r="J180">
            <v>261.2432514640754</v>
          </cell>
          <cell r="K180">
            <v>248.94131071739451</v>
          </cell>
          <cell r="L180">
            <v>236.21436185780357</v>
          </cell>
          <cell r="M180">
            <v>227.7457546719757</v>
          </cell>
          <cell r="N180">
            <v>224.90868794103272</v>
          </cell>
          <cell r="O180">
            <v>221.3212056587351</v>
          </cell>
        </row>
        <row r="181">
          <cell r="A181" t="str">
            <v>T_C-MHY-GSL-S4</v>
          </cell>
          <cell r="B181" t="str">
            <v>VAR_fout</v>
          </cell>
          <cell r="C181" t="str">
            <v>TPCAR</v>
          </cell>
          <cell r="E181">
            <v>1.2612256502203265E-3</v>
          </cell>
          <cell r="F181">
            <v>0.50280405323513677</v>
          </cell>
          <cell r="G181">
            <v>1.7186948125549062</v>
          </cell>
          <cell r="H181">
            <v>1.6887021735435397</v>
          </cell>
          <cell r="I181">
            <v>1.9653830966984733</v>
          </cell>
          <cell r="J181">
            <v>2.1229445907779714</v>
          </cell>
          <cell r="K181">
            <v>2.1717638471690917</v>
          </cell>
          <cell r="L181">
            <v>2.2004356867274848</v>
          </cell>
          <cell r="M181">
            <v>2.1998441392219399</v>
          </cell>
          <cell r="N181">
            <v>2.1724403150337128</v>
          </cell>
          <cell r="O181">
            <v>2.1377880692228439</v>
          </cell>
        </row>
        <row r="182">
          <cell r="A182" t="str">
            <v>T_C-MHY-GSL-S4</v>
          </cell>
          <cell r="B182" t="str">
            <v>VAR_fin</v>
          </cell>
          <cell r="C182" t="str">
            <v>TGSL</v>
          </cell>
          <cell r="E182">
            <v>3.2065771893645323E-3</v>
          </cell>
          <cell r="F182">
            <v>1.1974693625451369</v>
          </cell>
          <cell r="G182">
            <v>3.8020823662200667</v>
          </cell>
          <cell r="H182">
            <v>3.5560405667246222</v>
          </cell>
          <cell r="I182">
            <v>3.7214408287230745</v>
          </cell>
          <cell r="J182">
            <v>3.5398814561527905</v>
          </cell>
          <cell r="K182">
            <v>3.3731884921056197</v>
          </cell>
          <cell r="L182">
            <v>3.2007366105393467</v>
          </cell>
          <cell r="M182">
            <v>3.0859858356636263</v>
          </cell>
          <cell r="N182">
            <v>3.0475431970329683</v>
          </cell>
          <cell r="O182">
            <v>2.9989323259991214</v>
          </cell>
        </row>
        <row r="183">
          <cell r="A183" t="str">
            <v>T_C-MHY-GSL-S4</v>
          </cell>
          <cell r="B183" t="str">
            <v>VAR_ncap</v>
          </cell>
          <cell r="C183" t="str">
            <v>-</v>
          </cell>
          <cell r="E183">
            <v>1.0485970928678001E-4</v>
          </cell>
          <cell r="F183">
            <v>4.00821383489295E-2</v>
          </cell>
          <cell r="G183">
            <v>0.106119192936765</v>
          </cell>
          <cell r="H183">
            <v>4.8431657366968098E-2</v>
          </cell>
          <cell r="I183">
            <v>0.103775669855595</v>
          </cell>
          <cell r="J183">
            <v>0.12647522951350501</v>
          </cell>
          <cell r="K183">
            <v>7.8071080516261201E-2</v>
          </cell>
          <cell r="L183">
            <v>0.104252152928268</v>
          </cell>
          <cell r="M183">
            <v>9.4767583824414706E-2</v>
          </cell>
          <cell r="N183">
            <v>7.1788806270990199E-2</v>
          </cell>
          <cell r="O183">
            <v>7.3882089669012802E-2</v>
          </cell>
        </row>
        <row r="184">
          <cell r="A184" t="str">
            <v>T_C-MHY-GSL-S4</v>
          </cell>
          <cell r="B184" t="str">
            <v>VAR_cap</v>
          </cell>
          <cell r="C184" t="str">
            <v>-</v>
          </cell>
          <cell r="E184">
            <v>1.0346369615183E-4</v>
          </cell>
          <cell r="F184">
            <v>3.9646060362481701E-2</v>
          </cell>
          <cell r="G184">
            <v>0.13546295738796599</v>
          </cell>
          <cell r="H184">
            <v>0.15422367809805601</v>
          </cell>
          <cell r="I184">
            <v>0.19495041589864001</v>
          </cell>
          <cell r="J184">
            <v>0.23575789999581701</v>
          </cell>
          <cell r="K184">
            <v>0.24401933426321701</v>
          </cell>
          <cell r="L184">
            <v>0.247365470077474</v>
          </cell>
          <cell r="M184">
            <v>0.24727468965766</v>
          </cell>
          <cell r="N184">
            <v>0.24427640873643</v>
          </cell>
          <cell r="O184">
            <v>0.24043847976441801</v>
          </cell>
        </row>
        <row r="185">
          <cell r="A185" t="str">
            <v>T_C-MHY-DSL-S3</v>
          </cell>
          <cell r="B185" t="str">
            <v>VAR_fout</v>
          </cell>
          <cell r="C185" t="str">
            <v>CO2_T</v>
          </cell>
          <cell r="E185">
            <v>0.16815297535322599</v>
          </cell>
          <cell r="F185">
            <v>0.66404595923918408</v>
          </cell>
          <cell r="G185">
            <v>1.198042514261364</v>
          </cell>
          <cell r="H185">
            <v>8.8780010972948595</v>
          </cell>
          <cell r="I185">
            <v>81.553617863057241</v>
          </cell>
          <cell r="J185">
            <v>149.73911383164946</v>
          </cell>
          <cell r="K185">
            <v>160.45237589010969</v>
          </cell>
          <cell r="L185">
            <v>158.48157003589984</v>
          </cell>
          <cell r="M185">
            <v>154.62004025898099</v>
          </cell>
          <cell r="N185">
            <v>153.68902512040825</v>
          </cell>
          <cell r="O185">
            <v>151.0384240829585</v>
          </cell>
        </row>
        <row r="186">
          <cell r="A186" t="str">
            <v>T_C-MHY-DSL-S3</v>
          </cell>
          <cell r="B186" t="str">
            <v>VAR_fout</v>
          </cell>
          <cell r="C186" t="str">
            <v>TPCAR</v>
          </cell>
          <cell r="E186">
            <v>9.6414166566969033E-4</v>
          </cell>
          <cell r="F186">
            <v>3.9784003168758649E-3</v>
          </cell>
          <cell r="G186">
            <v>7.5701607853093204E-3</v>
          </cell>
          <cell r="H186">
            <v>6.4163620993029413E-2</v>
          </cell>
          <cell r="I186">
            <v>0.64803923409185282</v>
          </cell>
          <cell r="J186">
            <v>1.269847330187043</v>
          </cell>
          <cell r="K186">
            <v>1.4272229883589498</v>
          </cell>
          <cell r="L186">
            <v>1.5012501731278964</v>
          </cell>
          <cell r="M186">
            <v>1.5142873161465829</v>
          </cell>
          <cell r="N186">
            <v>1.5051693233358225</v>
          </cell>
          <cell r="O186">
            <v>1.4792103886178365</v>
          </cell>
        </row>
        <row r="187">
          <cell r="A187" t="str">
            <v>T_C-MHY-DSL-S3</v>
          </cell>
          <cell r="B187" t="str">
            <v>VAR_fin</v>
          </cell>
          <cell r="C187" t="str">
            <v>TDSL</v>
          </cell>
          <cell r="E187">
            <v>2.2940378629362278E-3</v>
          </cell>
          <cell r="F187">
            <v>9.0592900305482213E-3</v>
          </cell>
          <cell r="G187">
            <v>1.6344372636580694E-2</v>
          </cell>
          <cell r="H187">
            <v>0.12111870528369534</v>
          </cell>
          <cell r="I187">
            <v>1.1126005165492134</v>
          </cell>
          <cell r="J187">
            <v>2.0428255638697053</v>
          </cell>
          <cell r="K187">
            <v>2.1889819357450158</v>
          </cell>
          <cell r="L187">
            <v>2.1620950891664368</v>
          </cell>
          <cell r="M187">
            <v>2.1094139189492607</v>
          </cell>
          <cell r="N187">
            <v>2.0967124845894731</v>
          </cell>
          <cell r="O187">
            <v>2.0605514881713298</v>
          </cell>
        </row>
        <row r="188">
          <cell r="A188" t="str">
            <v>T_C-MHY-DSL-S3</v>
          </cell>
          <cell r="B188" t="str">
            <v>VAR_ncap</v>
          </cell>
          <cell r="C188" t="str">
            <v>-</v>
          </cell>
          <cell r="E188">
            <v>7.0027412421459301E-5</v>
          </cell>
          <cell r="F188">
            <v>2.2676652521606399E-4</v>
          </cell>
          <cell r="G188">
            <v>3.0295156797641501E-4</v>
          </cell>
          <cell r="H188">
            <v>4.1389277501148397E-3</v>
          </cell>
          <cell r="I188">
            <v>4.2105127905222701E-2</v>
          </cell>
          <cell r="J188">
            <v>5.26903111044697E-2</v>
          </cell>
          <cell r="K188">
            <v>2.9700437081437599E-2</v>
          </cell>
          <cell r="L188">
            <v>4.62451505313227E-2</v>
          </cell>
          <cell r="M188">
            <v>3.9719805247158499E-2</v>
          </cell>
          <cell r="N188">
            <v>3.0928529325597E-2</v>
          </cell>
          <cell r="O188">
            <v>3.7044860818298699E-2</v>
          </cell>
        </row>
        <row r="189">
          <cell r="A189" t="str">
            <v>T_C-MHY-DSL-S3</v>
          </cell>
          <cell r="B189" t="str">
            <v>VAR_cap</v>
          </cell>
          <cell r="C189" t="str">
            <v>-</v>
          </cell>
          <cell r="E189">
            <v>6.9095126911496898E-5</v>
          </cell>
          <cell r="F189">
            <v>2.8888776112880298E-4</v>
          </cell>
          <cell r="G189">
            <v>5.3624371265065403E-4</v>
          </cell>
          <cell r="H189">
            <v>4.44299206564006E-3</v>
          </cell>
          <cell r="I189">
            <v>4.4590352284733403E-2</v>
          </cell>
          <cell r="J189">
            <v>8.7378161066979307E-2</v>
          </cell>
          <cell r="K189">
            <v>9.8208099785286093E-2</v>
          </cell>
          <cell r="L189">
            <v>0.103335235622962</v>
          </cell>
          <cell r="M189">
            <v>0.10432249845810999</v>
          </cell>
          <cell r="N189">
            <v>0.10471247531986</v>
          </cell>
          <cell r="O189">
            <v>0.107693195391054</v>
          </cell>
        </row>
        <row r="190">
          <cell r="A190" t="str">
            <v>T_B_c-HYBDSL-S1</v>
          </cell>
          <cell r="B190" t="str">
            <v>VAR_fout</v>
          </cell>
          <cell r="C190" t="str">
            <v>CO2_T</v>
          </cell>
          <cell r="E190">
            <v>0.33495249840970498</v>
          </cell>
          <cell r="F190">
            <v>0.42778922948056797</v>
          </cell>
          <cell r="G190">
            <v>0.2402710638787896</v>
          </cell>
          <cell r="H190">
            <v>1.1704596802605309</v>
          </cell>
          <cell r="I190">
            <v>1.4147162212693596</v>
          </cell>
          <cell r="J190">
            <v>2.224560217004159</v>
          </cell>
          <cell r="K190">
            <v>3.4308033568245788</v>
          </cell>
          <cell r="L190">
            <v>4.2959265378842959</v>
          </cell>
          <cell r="M190">
            <v>5.4848224600489495</v>
          </cell>
          <cell r="N190">
            <v>5.8320617711048417</v>
          </cell>
          <cell r="O190">
            <v>7.3135556949073797</v>
          </cell>
        </row>
        <row r="191">
          <cell r="A191" t="str">
            <v>T_B_c-HYBDSL-S1</v>
          </cell>
          <cell r="B191" t="str">
            <v>VAR_fout</v>
          </cell>
          <cell r="C191" t="str">
            <v>TPBSc</v>
          </cell>
          <cell r="E191">
            <v>7.4262441659728358E-4</v>
          </cell>
          <cell r="F191">
            <v>9.5974009643618504E-4</v>
          </cell>
          <cell r="G191">
            <v>5.7172854458837057E-4</v>
          </cell>
          <cell r="H191">
            <v>3.0743939513712877E-3</v>
          </cell>
          <cell r="I191">
            <v>3.808383583343285E-3</v>
          </cell>
          <cell r="J191">
            <v>6.3302032843560556E-3</v>
          </cell>
          <cell r="K191">
            <v>1.032132287279125E-2</v>
          </cell>
          <cell r="L191">
            <v>1.3107079679971883E-2</v>
          </cell>
          <cell r="M191">
            <v>1.6831061913894878E-2</v>
          </cell>
          <cell r="N191">
            <v>1.7896621717496605E-2</v>
          </cell>
          <cell r="O191">
            <v>2.2442824650810385E-2</v>
          </cell>
        </row>
        <row r="192">
          <cell r="A192" t="str">
            <v>T_B_c-HYBDSL-S1</v>
          </cell>
          <cell r="B192" t="str">
            <v>VAR_fin</v>
          </cell>
          <cell r="C192" t="str">
            <v>TDSL</v>
          </cell>
          <cell r="E192">
            <v>4.5696111652074331E-3</v>
          </cell>
          <cell r="F192">
            <v>5.8361422848644913E-3</v>
          </cell>
          <cell r="G192">
            <v>3.2779135590557894E-3</v>
          </cell>
          <cell r="H192">
            <v>1.5968072036296459E-2</v>
          </cell>
          <cell r="I192">
            <v>1.9300357725366427E-2</v>
          </cell>
          <cell r="J192">
            <v>3.0348706916837082E-2</v>
          </cell>
          <cell r="K192">
            <v>4.680495711902561E-2</v>
          </cell>
          <cell r="L192">
            <v>5.8607456178503346E-2</v>
          </cell>
          <cell r="M192">
            <v>7.4827045839685483E-2</v>
          </cell>
          <cell r="N192">
            <v>7.9564280642630991E-2</v>
          </cell>
          <cell r="O192">
            <v>9.9775657502147078E-2</v>
          </cell>
        </row>
        <row r="193">
          <cell r="A193" t="str">
            <v>T_B_c-HYBDSL-S1</v>
          </cell>
          <cell r="B193" t="str">
            <v>VAR_ncap</v>
          </cell>
          <cell r="C193" t="str">
            <v>-</v>
          </cell>
          <cell r="E193">
            <v>1.6591813557950701E-5</v>
          </cell>
          <cell r="F193">
            <v>5.5798925974981798E-6</v>
          </cell>
          <cell r="G193">
            <v>5.8295697117992797E-6</v>
          </cell>
          <cell r="H193">
            <v>5.8611055511282601E-5</v>
          </cell>
          <cell r="I193">
            <v>2.6454826181807901E-5</v>
          </cell>
          <cell r="J193">
            <v>9.0039682490466902E-5</v>
          </cell>
          <cell r="K193">
            <v>1.5288808784904101E-4</v>
          </cell>
          <cell r="L193">
            <v>1.2557834123170101E-4</v>
          </cell>
          <cell r="M193">
            <v>1.9338483645057799E-4</v>
          </cell>
          <cell r="N193">
            <v>2.07597463243755E-4</v>
          </cell>
          <cell r="O193">
            <v>1.8045028173911101E-4</v>
          </cell>
        </row>
        <row r="194">
          <cell r="A194" t="str">
            <v>T_B_c-HYBDSL-S1</v>
          </cell>
          <cell r="B194" t="str">
            <v>VAR_cap</v>
          </cell>
          <cell r="C194" t="str">
            <v>-</v>
          </cell>
          <cell r="E194">
            <v>1.6591813557950701E-5</v>
          </cell>
          <cell r="F194">
            <v>2.2092352866421519E-5</v>
          </cell>
          <cell r="G194">
            <v>1.3905685777544699E-5</v>
          </cell>
          <cell r="H194">
            <v>6.7201308428413244E-5</v>
          </cell>
          <cell r="I194">
            <v>8.626734174352739E-5</v>
          </cell>
          <cell r="J194">
            <v>1.4679862152873252E-4</v>
          </cell>
          <cell r="K194">
            <v>2.519019756407068E-4</v>
          </cell>
          <cell r="L194">
            <v>3.1892279488481495E-4</v>
          </cell>
          <cell r="M194">
            <v>3.9718389330100398E-4</v>
          </cell>
          <cell r="N194">
            <v>4.2317793659112205E-4</v>
          </cell>
          <cell r="O194">
            <v>5.1835963421949813E-4</v>
          </cell>
        </row>
        <row r="195">
          <cell r="A195" t="str">
            <v>T_C-MHY-DSL-S4</v>
          </cell>
          <cell r="B195" t="str">
            <v>VAR_fout</v>
          </cell>
          <cell r="C195" t="str">
            <v>CO2_T</v>
          </cell>
          <cell r="E195">
            <v>0.108842964969418</v>
          </cell>
          <cell r="F195">
            <v>0.28831849143929011</v>
          </cell>
          <cell r="G195">
            <v>0.42445282234272186</v>
          </cell>
          <cell r="H195">
            <v>0.63171136046778886</v>
          </cell>
          <cell r="I195">
            <v>1.2393818485747303</v>
          </cell>
          <cell r="J195">
            <v>1.6369131670041068</v>
          </cell>
          <cell r="K195">
            <v>2.4182059491992378</v>
          </cell>
          <cell r="L195">
            <v>2.5779261739749928</v>
          </cell>
          <cell r="M195">
            <v>1.9938384721986808</v>
          </cell>
          <cell r="N195">
            <v>1.0781738032702866</v>
          </cell>
          <cell r="O195">
            <v>1.0852023977210341</v>
          </cell>
        </row>
        <row r="196">
          <cell r="A196" t="str">
            <v>T_C-MHY-DSL-S4</v>
          </cell>
          <cell r="B196" t="str">
            <v>VAR_fout</v>
          </cell>
          <cell r="C196" t="str">
            <v>TPCAR</v>
          </cell>
          <cell r="E196">
            <v>5.931184876155455E-4</v>
          </cell>
          <cell r="F196">
            <v>1.6307035417796505E-3</v>
          </cell>
          <cell r="G196">
            <v>2.5119770150748041E-3</v>
          </cell>
          <cell r="H196">
            <v>4.103797756242279E-3</v>
          </cell>
          <cell r="I196">
            <v>9.0247190805475327E-3</v>
          </cell>
          <cell r="J196">
            <v>1.2855341444721407E-2</v>
          </cell>
          <cell r="K196">
            <v>2.0897091104900727E-2</v>
          </cell>
          <cell r="L196">
            <v>2.3228934079562596E-2</v>
          </cell>
          <cell r="M196">
            <v>1.8301150492535452E-2</v>
          </cell>
          <cell r="N196">
            <v>9.8963989841161955E-3</v>
          </cell>
          <cell r="O196">
            <v>9.9609134202592198E-3</v>
          </cell>
        </row>
        <row r="197">
          <cell r="A197" t="str">
            <v>T_C-MHY-DSL-S4</v>
          </cell>
          <cell r="B197" t="str">
            <v>VAR_fin</v>
          </cell>
          <cell r="C197" t="str">
            <v>TDSL</v>
          </cell>
          <cell r="E197">
            <v>1.4848972028570005E-3</v>
          </cell>
          <cell r="F197">
            <v>3.9334037031281037E-3</v>
          </cell>
          <cell r="G197">
            <v>5.7906251342799697E-3</v>
          </cell>
          <cell r="H197">
            <v>8.6181631714568833E-3</v>
          </cell>
          <cell r="I197">
            <v>1.6908347183829907E-2</v>
          </cell>
          <cell r="J197">
            <v>2.2331693956399827E-2</v>
          </cell>
          <cell r="K197">
            <v>3.299053136697451E-2</v>
          </cell>
          <cell r="L197">
            <v>3.5169524883697123E-2</v>
          </cell>
          <cell r="M197">
            <v>2.720107056205566E-2</v>
          </cell>
          <cell r="N197">
            <v>1.4709055979130801E-2</v>
          </cell>
          <cell r="O197">
            <v>1.4804944034393367E-2</v>
          </cell>
        </row>
        <row r="198">
          <cell r="A198" t="str">
            <v>T_C-MHY-DSL-S4</v>
          </cell>
          <cell r="B198" t="str">
            <v>VAR_ncap</v>
          </cell>
          <cell r="C198" t="str">
            <v>-</v>
          </cell>
          <cell r="E198">
            <v>5.0193026008114199E-5</v>
          </cell>
          <cell r="F198">
            <v>9.8014245733907398E-5</v>
          </cell>
          <cell r="G198">
            <v>1.0061301883996401E-4</v>
          </cell>
          <cell r="H198">
            <v>2.0720391360980799E-4</v>
          </cell>
          <cell r="I198">
            <v>5.18529579685948E-4</v>
          </cell>
          <cell r="J198">
            <v>5.5480686078227101E-4</v>
          </cell>
          <cell r="K198">
            <v>9.8076158340574095E-4</v>
          </cell>
          <cell r="L198">
            <v>7.1517803295987204E-4</v>
          </cell>
          <cell r="M198">
            <v>2.7407512999245499E-4</v>
          </cell>
          <cell r="N198">
            <v>1.93036368733077E-4</v>
          </cell>
          <cell r="O198">
            <v>5.27481089567254E-4</v>
          </cell>
        </row>
        <row r="199">
          <cell r="A199" t="str">
            <v>T_C-MHY-DSL-S4</v>
          </cell>
          <cell r="B199" t="str">
            <v>VAR_cap</v>
          </cell>
          <cell r="C199" t="str">
            <v>-</v>
          </cell>
          <cell r="E199">
            <v>4.9524798677838203E-5</v>
          </cell>
          <cell r="F199">
            <v>1.4339943174320599E-4</v>
          </cell>
          <cell r="G199">
            <v>2.1790110457969801E-4</v>
          </cell>
          <cell r="H199">
            <v>3.5402097693153998E-4</v>
          </cell>
          <cell r="I199">
            <v>7.3856916382239902E-4</v>
          </cell>
          <cell r="J199">
            <v>1.0824542744090301E-3</v>
          </cell>
          <cell r="K199">
            <v>1.7375263476586799E-3</v>
          </cell>
          <cell r="L199">
            <v>1.9012345162587E-3</v>
          </cell>
          <cell r="M199">
            <v>1.5954520743199801E-3</v>
          </cell>
          <cell r="N199">
            <v>1.0374404173930801E-3</v>
          </cell>
          <cell r="O199">
            <v>9.9459258829278502E-4</v>
          </cell>
        </row>
        <row r="200">
          <cell r="A200" t="str">
            <v>T_B_c-HYBDSL-S2</v>
          </cell>
          <cell r="B200" t="str">
            <v>VAR_fout</v>
          </cell>
          <cell r="C200" t="str">
            <v>CO2_T</v>
          </cell>
          <cell r="E200">
            <v>0.10275939793000299</v>
          </cell>
          <cell r="F200">
            <v>3.485010441748011</v>
          </cell>
          <cell r="G200">
            <v>16.338486532029876</v>
          </cell>
          <cell r="H200">
            <v>15.088806937658616</v>
          </cell>
          <cell r="I200">
            <v>13.813847249847687</v>
          </cell>
          <cell r="J200">
            <v>12.679447363256818</v>
          </cell>
          <cell r="K200">
            <v>10.96238383306488</v>
          </cell>
          <cell r="L200">
            <v>11.222795376014284</v>
          </cell>
          <cell r="M200">
            <v>11.973961124729758</v>
          </cell>
          <cell r="N200">
            <v>13.720736817161036</v>
          </cell>
          <cell r="O200">
            <v>14.64674690906835</v>
          </cell>
        </row>
        <row r="201">
          <cell r="A201" t="str">
            <v>T_B_c-HYBDSL-S2</v>
          </cell>
          <cell r="B201" t="str">
            <v>VAR_fout</v>
          </cell>
          <cell r="C201" t="str">
            <v>TPBSc</v>
          </cell>
          <cell r="E201">
            <v>1.6331304989178604E-4</v>
          </cell>
          <cell r="F201">
            <v>5.8090656666056366E-3</v>
          </cell>
          <cell r="G201">
            <v>2.8979402778531997E-2</v>
          </cell>
          <cell r="H201">
            <v>2.7025981578833232E-2</v>
          </cell>
          <cell r="I201">
            <v>2.7053430234798923E-2</v>
          </cell>
          <cell r="J201">
            <v>2.5525431129074769E-2</v>
          </cell>
          <cell r="K201">
            <v>2.3216949141124755E-2</v>
          </cell>
          <cell r="L201">
            <v>2.4602855587549155E-2</v>
          </cell>
          <cell r="M201">
            <v>2.6335998976255201E-2</v>
          </cell>
          <cell r="N201">
            <v>3.017792583474543E-2</v>
          </cell>
          <cell r="O201">
            <v>3.2214628691756175E-2</v>
          </cell>
        </row>
        <row r="202">
          <cell r="A202" t="str">
            <v>T_B_c-HYBDSL-S2</v>
          </cell>
          <cell r="B202" t="str">
            <v>VAR_fin</v>
          </cell>
          <cell r="C202" t="str">
            <v>TDSL</v>
          </cell>
          <cell r="E202">
            <v>1.4019017452933506E-3</v>
          </cell>
          <cell r="F202">
            <v>4.7544480787830905E-2</v>
          </cell>
          <cell r="G202">
            <v>0.22289886128280839</v>
          </cell>
          <cell r="H202">
            <v>0.2058500264346334</v>
          </cell>
          <cell r="I202">
            <v>0.18845630627350132</v>
          </cell>
          <cell r="J202">
            <v>0.17298018230909704</v>
          </cell>
          <cell r="K202">
            <v>0.14955503182898872</v>
          </cell>
          <cell r="L202">
            <v>0.1531077131789127</v>
          </cell>
          <cell r="M202">
            <v>0.16335554058294363</v>
          </cell>
          <cell r="N202">
            <v>0.18718604116181498</v>
          </cell>
          <cell r="O202">
            <v>0.19981919384813551</v>
          </cell>
        </row>
        <row r="203">
          <cell r="A203" t="str">
            <v>T_B_c-HYBDSL-S2</v>
          </cell>
          <cell r="B203" t="str">
            <v>VAR_ncap</v>
          </cell>
          <cell r="C203" t="str">
            <v>-</v>
          </cell>
          <cell r="E203">
            <v>3.8169055530720299E-6</v>
          </cell>
          <cell r="F203">
            <v>1.22966393905011E-4</v>
          </cell>
          <cell r="G203">
            <v>5.0378983941356398E-4</v>
          </cell>
          <cell r="H203">
            <v>2.2456811483220999E-5</v>
          </cell>
          <cell r="I203">
            <v>4.6037290632659398E-4</v>
          </cell>
          <cell r="J203">
            <v>8.3711726725832898E-5</v>
          </cell>
          <cell r="K203">
            <v>2.6598614041014999E-4</v>
          </cell>
          <cell r="L203">
            <v>2.3223862054539099E-4</v>
          </cell>
          <cell r="M203">
            <v>2.0612539234009599E-4</v>
          </cell>
          <cell r="N203">
            <v>4.1030160780222003E-4</v>
          </cell>
          <cell r="O203">
            <v>1.54063867238801E-4</v>
          </cell>
        </row>
        <row r="204">
          <cell r="A204" t="str">
            <v>T_B_c-HYBDSL-S2</v>
          </cell>
          <cell r="B204" t="str">
            <v>VAR_cap</v>
          </cell>
          <cell r="C204" t="str">
            <v>-</v>
          </cell>
          <cell r="E204">
            <v>3.8169055530720299E-6</v>
          </cell>
          <cell r="F204">
            <v>1.26783299458083E-4</v>
          </cell>
          <cell r="G204">
            <v>6.300584202052885E-4</v>
          </cell>
          <cell r="H204">
            <v>5.8757496872608968E-4</v>
          </cell>
          <cell r="I204">
            <v>5.8854980766204939E-4</v>
          </cell>
          <cell r="J204">
            <v>5.5566761325194318E-4</v>
          </cell>
          <cell r="K204">
            <v>5.0692052697310242E-4</v>
          </cell>
          <cell r="L204">
            <v>5.3585713871393654E-4</v>
          </cell>
          <cell r="M204">
            <v>5.7458865025908292E-4</v>
          </cell>
          <cell r="N204">
            <v>6.5754906908349121E-4</v>
          </cell>
          <cell r="O204">
            <v>7.0336148813897965E-4</v>
          </cell>
        </row>
        <row r="205">
          <cell r="A205" t="str">
            <v>T_C-BATELCEXT</v>
          </cell>
          <cell r="B205" t="str">
            <v>VAR_fout</v>
          </cell>
          <cell r="C205" t="str">
            <v>TPCAR</v>
          </cell>
          <cell r="D205">
            <v>0.41617336646770803</v>
          </cell>
          <cell r="E205">
            <v>0.36031000938654129</v>
          </cell>
          <cell r="F205">
            <v>0.27726508675727646</v>
          </cell>
          <cell r="G205">
            <v>0.13872751044717518</v>
          </cell>
        </row>
        <row r="206">
          <cell r="A206" t="str">
            <v>T_C-BATELCEXT</v>
          </cell>
          <cell r="B206" t="str">
            <v>VAR_fin</v>
          </cell>
          <cell r="C206" t="str">
            <v>T-ELC-car</v>
          </cell>
          <cell r="D206">
            <v>0.4678670654563184</v>
          </cell>
          <cell r="E206">
            <v>0.37652098104560128</v>
          </cell>
          <cell r="F206">
            <v>0.26204166297516213</v>
          </cell>
          <cell r="G206">
            <v>0.11309195399793015</v>
          </cell>
        </row>
        <row r="207">
          <cell r="A207" t="str">
            <v>T_C-BATELCEXT</v>
          </cell>
          <cell r="B207" t="str">
            <v>VAR_cap</v>
          </cell>
          <cell r="C207" t="str">
            <v>-</v>
          </cell>
          <cell r="D207">
            <v>4.2038910683018536E-2</v>
          </cell>
          <cell r="E207">
            <v>3.6394881867892269E-2</v>
          </cell>
          <cell r="F207">
            <v>2.8006817788170463E-2</v>
          </cell>
          <cell r="G207">
            <v>1.4013230883882172E-2</v>
          </cell>
        </row>
        <row r="208">
          <cell r="A208" t="str">
            <v>D-TDSL</v>
          </cell>
          <cell r="B208" t="str">
            <v>VAR_fout</v>
          </cell>
          <cell r="C208" t="str">
            <v>CO2</v>
          </cell>
          <cell r="D208">
            <v>8677.2567950995508</v>
          </cell>
          <cell r="E208">
            <v>8207.5000111735899</v>
          </cell>
          <cell r="F208">
            <v>7090.5351573463004</v>
          </cell>
          <cell r="G208">
            <v>5213.3685717730395</v>
          </cell>
          <cell r="H208">
            <v>3623.9532435281899</v>
          </cell>
          <cell r="I208">
            <v>3302.0314412743201</v>
          </cell>
          <cell r="J208">
            <v>3057.9077687539202</v>
          </cell>
          <cell r="K208">
            <v>2945.4587772425598</v>
          </cell>
          <cell r="L208">
            <v>2903.9915394995501</v>
          </cell>
          <cell r="M208">
            <v>2486.99264846494</v>
          </cell>
          <cell r="N208">
            <v>2144.2717158556502</v>
          </cell>
          <cell r="O208">
            <v>2165.05655121581</v>
          </cell>
        </row>
        <row r="209">
          <cell r="A209" t="str">
            <v>D-TDSL</v>
          </cell>
          <cell r="B209" t="str">
            <v>VAR_fout</v>
          </cell>
          <cell r="C209" t="str">
            <v>TDSL</v>
          </cell>
          <cell r="D209">
            <v>116.64031269401561</v>
          </cell>
          <cell r="E209">
            <v>110.32580806875153</v>
          </cell>
          <cell r="F209">
            <v>95.311485812872647</v>
          </cell>
          <cell r="G209">
            <v>70.078476961080256</v>
          </cell>
          <cell r="H209">
            <v>48.713441297754052</v>
          </cell>
          <cell r="I209">
            <v>44.386145175883136</v>
          </cell>
          <cell r="J209">
            <v>41.104617134109375</v>
          </cell>
          <cell r="K209">
            <v>39.593069666778725</v>
          </cell>
          <cell r="L209">
            <v>39.0356640613997</v>
          </cell>
          <cell r="M209">
            <v>33.430334843667687</v>
          </cell>
          <cell r="N209">
            <v>28.82345530900783</v>
          </cell>
          <cell r="O209">
            <v>29.102846567437723</v>
          </cell>
        </row>
        <row r="210">
          <cell r="A210" t="str">
            <v>D-TDSL</v>
          </cell>
          <cell r="B210" t="str">
            <v>VAR_fin</v>
          </cell>
          <cell r="C210" t="str">
            <v>DSL</v>
          </cell>
          <cell r="D210">
            <v>118.3800381323269</v>
          </cell>
          <cell r="E210">
            <v>111.9713507663518</v>
          </cell>
          <cell r="F210">
            <v>96.733085366252539</v>
          </cell>
          <cell r="G210">
            <v>71.123718578076975</v>
          </cell>
          <cell r="H210">
            <v>49.440016964913873</v>
          </cell>
          <cell r="I210">
            <v>45.048177916429992</v>
          </cell>
          <cell r="J210">
            <v>41.717704894323589</v>
          </cell>
          <cell r="K210">
            <v>40.18361224068984</v>
          </cell>
          <cell r="L210">
            <v>39.61789276261333</v>
          </cell>
          <cell r="M210">
            <v>33.928958369235225</v>
          </cell>
          <cell r="N210">
            <v>29.253365837048452</v>
          </cell>
          <cell r="O210">
            <v>29.536924300352098</v>
          </cell>
        </row>
        <row r="211">
          <cell r="A211" t="str">
            <v>T_B_c-HYBDSL-S3</v>
          </cell>
          <cell r="B211" t="str">
            <v>VAR_fout</v>
          </cell>
          <cell r="C211" t="str">
            <v>CO2_T</v>
          </cell>
          <cell r="E211">
            <v>6.5125317804216501E-2</v>
          </cell>
          <cell r="F211">
            <v>0.70452431768520218</v>
          </cell>
          <cell r="G211">
            <v>9.8552453406861975</v>
          </cell>
          <cell r="H211">
            <v>9.2544171886090894</v>
          </cell>
          <cell r="I211">
            <v>8.12066411612183</v>
          </cell>
          <cell r="J211">
            <v>7.5263883345148201</v>
          </cell>
          <cell r="K211">
            <v>6.4334466652736602</v>
          </cell>
          <cell r="L211">
            <v>6.3226576949186208</v>
          </cell>
          <cell r="M211">
            <v>5.5207029188116596</v>
          </cell>
          <cell r="N211">
            <v>4.8567075105453208</v>
          </cell>
          <cell r="O211">
            <v>3.0852560025122733</v>
          </cell>
        </row>
        <row r="212">
          <cell r="A212" t="str">
            <v>T_B_c-HYBDSL-S3</v>
          </cell>
          <cell r="B212" t="str">
            <v>VAR_fout</v>
          </cell>
          <cell r="C212" t="str">
            <v>TPBSc</v>
          </cell>
          <cell r="E212">
            <v>6.9510684486961472E-5</v>
          </cell>
          <cell r="F212">
            <v>7.8655768097771455E-4</v>
          </cell>
          <cell r="G212">
            <v>1.1877332196490452E-2</v>
          </cell>
          <cell r="H212">
            <v>1.1368353973857062E-2</v>
          </cell>
          <cell r="I212">
            <v>1.0783137711834529E-2</v>
          </cell>
          <cell r="J212">
            <v>1.0260261613002721E-2</v>
          </cell>
          <cell r="K212">
            <v>9.3866626296119776E-3</v>
          </cell>
          <cell r="L212">
            <v>9.3491274427972924E-3</v>
          </cell>
          <cell r="M212">
            <v>8.1831185108815138E-3</v>
          </cell>
          <cell r="N212">
            <v>7.1989045083475341E-3</v>
          </cell>
          <cell r="O212">
            <v>4.573152346042368E-3</v>
          </cell>
        </row>
        <row r="213">
          <cell r="A213" t="str">
            <v>T_B_c-HYBDSL-S3</v>
          </cell>
          <cell r="B213" t="str">
            <v>VAR_fin</v>
          </cell>
          <cell r="C213" t="str">
            <v>TDSL</v>
          </cell>
          <cell r="E213">
            <v>8.8847636840677288E-4</v>
          </cell>
          <cell r="F213">
            <v>9.6115186587340043E-3</v>
          </cell>
          <cell r="G213">
            <v>0.13445082320172164</v>
          </cell>
          <cell r="H213">
            <v>0.12625398620203396</v>
          </cell>
          <cell r="I213">
            <v>0.11078668644095273</v>
          </cell>
          <cell r="J213">
            <v>0.10267924058001121</v>
          </cell>
          <cell r="K213">
            <v>8.7768713032382872E-2</v>
          </cell>
          <cell r="L213">
            <v>8.6257267324947137E-2</v>
          </cell>
          <cell r="M213">
            <v>7.5316547323487887E-2</v>
          </cell>
          <cell r="N213">
            <v>6.6257946937862466E-2</v>
          </cell>
          <cell r="O213">
            <v>4.2090804945597228E-2</v>
          </cell>
        </row>
        <row r="214">
          <cell r="A214" t="str">
            <v>T_B_c-HYBDSL-S3</v>
          </cell>
          <cell r="B214" t="str">
            <v>VAR_ncap</v>
          </cell>
          <cell r="C214" t="str">
            <v>-</v>
          </cell>
          <cell r="E214">
            <v>1.64666039350153E-6</v>
          </cell>
          <cell r="F214">
            <v>1.5756674928075999E-5</v>
          </cell>
          <cell r="G214">
            <v>2.4155201731352301E-4</v>
          </cell>
          <cell r="H214">
            <v>6.3837826408477599E-5</v>
          </cell>
          <cell r="I214">
            <v>1.7072312467521E-4</v>
          </cell>
          <cell r="J214">
            <v>6.8195865296935795E-5</v>
          </cell>
          <cell r="K214">
            <v>1.36424843292072E-4</v>
          </cell>
          <cell r="L214">
            <v>5.68559558535565E-5</v>
          </cell>
          <cell r="M214">
            <v>1.35275955532597E-4</v>
          </cell>
          <cell r="N214">
            <v>2.1782684006225201E-5</v>
          </cell>
          <cell r="O214">
            <v>7.8565037669267707E-5</v>
          </cell>
        </row>
        <row r="215">
          <cell r="A215" t="str">
            <v>T_B_c-HYBDSL-S3</v>
          </cell>
          <cell r="B215" t="str">
            <v>VAR_cap</v>
          </cell>
          <cell r="C215" t="str">
            <v>-</v>
          </cell>
          <cell r="E215">
            <v>1.64666039350153E-6</v>
          </cell>
          <cell r="F215">
            <v>1.7403335321577501E-5</v>
          </cell>
          <cell r="G215">
            <v>2.58284328224849E-4</v>
          </cell>
          <cell r="H215">
            <v>2.4716497736909486E-4</v>
          </cell>
          <cell r="I215">
            <v>2.3456095108368799E-4</v>
          </cell>
          <cell r="J215">
            <v>2.2349540316700687E-4</v>
          </cell>
          <cell r="K215">
            <v>2.04620708589008E-4</v>
          </cell>
          <cell r="L215">
            <v>2.0375580010457931E-4</v>
          </cell>
          <cell r="M215">
            <v>1.78439980864586E-4</v>
          </cell>
          <cell r="N215">
            <v>1.5704485640555862E-4</v>
          </cell>
          <cell r="O215">
            <v>1.00347721675493E-4</v>
          </cell>
        </row>
        <row r="216">
          <cell r="A216" t="str">
            <v>T-Bat-Car-STG_S1</v>
          </cell>
          <cell r="B216" t="str">
            <v>VAR_fout</v>
          </cell>
          <cell r="C216" t="str">
            <v>T-ELC-car-BatSTGAUXout_S1</v>
          </cell>
          <cell r="D216">
            <v>8.1040319976696754E-3</v>
          </cell>
          <cell r="E216">
            <v>2.6407686767112113E-2</v>
          </cell>
          <cell r="F216">
            <v>2.1545333851503163E-2</v>
          </cell>
          <cell r="G216">
            <v>0.11341980276203445</v>
          </cell>
          <cell r="H216">
            <v>0.10535834940667053</v>
          </cell>
          <cell r="I216">
            <v>0.37801349201314394</v>
          </cell>
          <cell r="J216">
            <v>0.56869926698222006</v>
          </cell>
          <cell r="K216">
            <v>1.1562368985558364</v>
          </cell>
          <cell r="L216">
            <v>1.3608675386843503</v>
          </cell>
          <cell r="M216">
            <v>1.3952975203213778</v>
          </cell>
          <cell r="N216">
            <v>1.4417755742836347</v>
          </cell>
          <cell r="O216">
            <v>1.5292785425662168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T-ELC-car-BatSTGOut_S1</v>
          </cell>
          <cell r="D217">
            <v>8.1040319976696737E-3</v>
          </cell>
          <cell r="E217">
            <v>2.6407686767112113E-2</v>
          </cell>
          <cell r="F217">
            <v>2.1545333851503163E-2</v>
          </cell>
          <cell r="G217">
            <v>0.11341980276203444</v>
          </cell>
          <cell r="H217">
            <v>0.10535834940667053</v>
          </cell>
          <cell r="I217">
            <v>0.37801349201314388</v>
          </cell>
          <cell r="J217">
            <v>0.56869926698221984</v>
          </cell>
          <cell r="K217">
            <v>1.1562368985558364</v>
          </cell>
          <cell r="L217">
            <v>1.3608675386843503</v>
          </cell>
          <cell r="M217">
            <v>1.3952975203213775</v>
          </cell>
          <cell r="N217">
            <v>1.4417755742836342</v>
          </cell>
          <cell r="O217">
            <v>1.5292785425662163</v>
          </cell>
        </row>
        <row r="218">
          <cell r="A218" t="str">
            <v>T-Bat-Car-STG_S1</v>
          </cell>
          <cell r="B218" t="str">
            <v>VAR_fin</v>
          </cell>
          <cell r="C218" t="str">
            <v>T-ELC-car-BatSTGAUXin_S1</v>
          </cell>
          <cell r="D218">
            <v>8.1086486598324105E-3</v>
          </cell>
          <cell r="E218">
            <v>2.6432038256638632E-2</v>
          </cell>
          <cell r="F218">
            <v>2.1605838027723034E-2</v>
          </cell>
          <cell r="G218">
            <v>0.1134786040288083</v>
          </cell>
          <cell r="H218">
            <v>0.10542263074733325</v>
          </cell>
          <cell r="I218">
            <v>0.37809633501184187</v>
          </cell>
          <cell r="J218">
            <v>0.56882662948977802</v>
          </cell>
          <cell r="K218">
            <v>1.1564310591202329</v>
          </cell>
          <cell r="L218">
            <v>1.361047523422126</v>
          </cell>
          <cell r="M218">
            <v>1.3955125768708359</v>
          </cell>
          <cell r="N218">
            <v>1.4419562455901749</v>
          </cell>
          <cell r="O218">
            <v>1.5295020549982967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T-ELC-car-BatSTGin_S1</v>
          </cell>
          <cell r="D219">
            <v>8.1086486598324105E-3</v>
          </cell>
          <cell r="E219">
            <v>2.6432038256638632E-2</v>
          </cell>
          <cell r="F219">
            <v>2.1605838027723034E-2</v>
          </cell>
          <cell r="G219">
            <v>0.1134786040288083</v>
          </cell>
          <cell r="H219">
            <v>0.10542263074733325</v>
          </cell>
          <cell r="I219">
            <v>0.37809633501184187</v>
          </cell>
          <cell r="J219">
            <v>0.56882662948977802</v>
          </cell>
          <cell r="K219">
            <v>1.1564310591202329</v>
          </cell>
          <cell r="L219">
            <v>1.361047523422126</v>
          </cell>
          <cell r="M219">
            <v>1.3955125768708359</v>
          </cell>
          <cell r="N219">
            <v>1.4419562455901749</v>
          </cell>
          <cell r="O219">
            <v>1.5295020549982967</v>
          </cell>
        </row>
        <row r="220">
          <cell r="A220" t="str">
            <v>T-Bat-Car-STG_S1</v>
          </cell>
          <cell r="B220" t="str">
            <v>VAR_ncap</v>
          </cell>
          <cell r="C220" t="str">
            <v>-</v>
          </cell>
          <cell r="D220">
            <v>1.5430390259737701E-2</v>
          </cell>
          <cell r="E220">
            <v>0.22682486130662899</v>
          </cell>
          <cell r="F220">
            <v>7.7186351290361305E-2</v>
          </cell>
          <cell r="G220">
            <v>7.6340450864113493E-2</v>
          </cell>
          <cell r="H220">
            <v>9.3214844421289703E-2</v>
          </cell>
          <cell r="I220">
            <v>3.2934433437808202</v>
          </cell>
          <cell r="J220">
            <v>7.1328202183239</v>
          </cell>
          <cell r="K220">
            <v>11.0555725565793</v>
          </cell>
          <cell r="L220">
            <v>6.1048471306837904</v>
          </cell>
          <cell r="M220">
            <v>6.1608374197717399</v>
          </cell>
          <cell r="N220">
            <v>8.3421392318027401</v>
          </cell>
          <cell r="O220">
            <v>3.12222262042794</v>
          </cell>
        </row>
        <row r="221">
          <cell r="A221" t="str">
            <v>T-Bat-Car-STG_S1</v>
          </cell>
          <cell r="B221" t="str">
            <v>VAR_cap</v>
          </cell>
          <cell r="C221" t="str">
            <v>-</v>
          </cell>
          <cell r="D221">
            <v>1.5430390259737701E-2</v>
          </cell>
          <cell r="E221">
            <v>0.23878476564105655</v>
          </cell>
          <cell r="F221">
            <v>0.30097561585486693</v>
          </cell>
          <cell r="G221">
            <v>0.31921375036796207</v>
          </cell>
          <cell r="H221">
            <v>0.25780936372890484</v>
          </cell>
          <cell r="I221">
            <v>3.3168076719202246</v>
          </cell>
          <cell r="J221">
            <v>9.5797802356248756</v>
          </cell>
          <cell r="K221">
            <v>18.808745464261388</v>
          </cell>
          <cell r="L221">
            <v>19.738509774155894</v>
          </cell>
          <cell r="M221">
            <v>19.077597981481283</v>
          </cell>
          <cell r="N221">
            <v>19.574889715549901</v>
          </cell>
          <cell r="O221">
            <v>17.624848926963757</v>
          </cell>
        </row>
        <row r="222">
          <cell r="A222" t="str">
            <v>T_B_c-HYBDSL-S4</v>
          </cell>
          <cell r="B222" t="str">
            <v>VAR_fout</v>
          </cell>
          <cell r="C222" t="str">
            <v>CO2_T</v>
          </cell>
          <cell r="E222">
            <v>1.8456244531533599E-2</v>
          </cell>
          <cell r="F222">
            <v>3.4476725559971402E-2</v>
          </cell>
          <cell r="G222">
            <v>3.2398076417978337E-2</v>
          </cell>
          <cell r="H222">
            <v>2.3683177870967239E-2</v>
          </cell>
          <cell r="I222">
            <v>3.7597749104498299E-2</v>
          </cell>
          <cell r="J222">
            <v>3.4455234822634399E-2</v>
          </cell>
          <cell r="K222">
            <v>4.2578678394664601E-2</v>
          </cell>
          <cell r="L222">
            <v>4.7578433819917401E-2</v>
          </cell>
          <cell r="M222">
            <v>4.1229599541258162E-2</v>
          </cell>
          <cell r="N222">
            <v>6.0533174243564102E-2</v>
          </cell>
          <cell r="O222">
            <v>7.5958369940428594E-2</v>
          </cell>
        </row>
        <row r="223">
          <cell r="A223" t="str">
            <v>T_B_c-HYBDSL-S4</v>
          </cell>
          <cell r="B223" t="str">
            <v>VAR_fout</v>
          </cell>
          <cell r="C223" t="str">
            <v>TPBSc</v>
          </cell>
          <cell r="E223">
            <v>1.328231204504977E-5</v>
          </cell>
          <cell r="F223">
            <v>2.5378090149568247E-5</v>
          </cell>
          <cell r="G223">
            <v>2.5276391226088458E-5</v>
          </cell>
          <cell r="H223">
            <v>2.0288155015660288E-5</v>
          </cell>
          <cell r="I223">
            <v>3.3478711758912429E-5</v>
          </cell>
          <cell r="J223">
            <v>3.2421985865827336E-5</v>
          </cell>
          <cell r="K223">
            <v>4.1926043969142066E-5</v>
          </cell>
          <cell r="L223">
            <v>4.7666322753379965E-5</v>
          </cell>
          <cell r="M223">
            <v>4.1305760634422355E-5</v>
          </cell>
          <cell r="N223">
            <v>6.0644993731853584E-5</v>
          </cell>
          <cell r="O223">
            <v>7.6098683514996395E-5</v>
          </cell>
        </row>
        <row r="224">
          <cell r="A224" t="str">
            <v>T_B_c-HYBDSL-S4</v>
          </cell>
          <cell r="B224" t="str">
            <v>VAR_fin</v>
          </cell>
          <cell r="C224" t="str">
            <v>TDSL</v>
          </cell>
          <cell r="E224">
            <v>2.5179051202637925E-4</v>
          </cell>
          <cell r="F224">
            <v>4.7035096261898211E-4</v>
          </cell>
          <cell r="G224">
            <v>4.4199285699834045E-4</v>
          </cell>
          <cell r="H224">
            <v>3.2309928882629256E-4</v>
          </cell>
          <cell r="I224">
            <v>5.1292972857432931E-4</v>
          </cell>
          <cell r="J224">
            <v>4.7005777384221542E-4</v>
          </cell>
          <cell r="K224">
            <v>5.8088237919051364E-4</v>
          </cell>
          <cell r="L224">
            <v>6.4909186657459059E-4</v>
          </cell>
          <cell r="M224">
            <v>5.6247748350966137E-4</v>
          </cell>
          <cell r="N224">
            <v>8.2582775229964609E-4</v>
          </cell>
          <cell r="O224">
            <v>1.0362669841804722E-3</v>
          </cell>
        </row>
        <row r="225">
          <cell r="A225" t="str">
            <v>T_B_c-HYBDSL-S4</v>
          </cell>
          <cell r="B225" t="str">
            <v>VAR_ncap</v>
          </cell>
          <cell r="C225" t="str">
            <v>-</v>
          </cell>
          <cell r="E225">
            <v>3.4908856764474401E-7</v>
          </cell>
          <cell r="F225">
            <v>2.9661697488054999E-7</v>
          </cell>
          <cell r="G225">
            <v>3.2035207102237202E-7</v>
          </cell>
          <cell r="H225">
            <v>4.0835044435051599E-7</v>
          </cell>
          <cell r="I225">
            <v>4.8119943008027404E-7</v>
          </cell>
          <cell r="J225">
            <v>5.5365720629905205E-7</v>
          </cell>
          <cell r="K225">
            <v>6.5657625708629396E-7</v>
          </cell>
          <cell r="L225">
            <v>7.0022154937807105E-7</v>
          </cell>
          <cell r="M225">
            <v>8.3877597914728497E-7</v>
          </cell>
          <cell r="N225">
            <v>9.1954633172166802E-7</v>
          </cell>
          <cell r="O225">
            <v>1.2414685383145801E-6</v>
          </cell>
        </row>
        <row r="226">
          <cell r="A226" t="str">
            <v>T_B_c-HYBDSL-S4</v>
          </cell>
          <cell r="B226" t="str">
            <v>VAR_cap</v>
          </cell>
          <cell r="C226" t="str">
            <v>-</v>
          </cell>
          <cell r="E226">
            <v>3.4908856764474401E-7</v>
          </cell>
          <cell r="F226">
            <v>6.4570554252529405E-7</v>
          </cell>
          <cell r="G226">
            <v>6.43355247817489E-7</v>
          </cell>
          <cell r="H226">
            <v>4.9142879346663703E-7</v>
          </cell>
          <cell r="I226">
            <v>8.1186248486396998E-7</v>
          </cell>
          <cell r="J226">
            <v>8.0316440209086496E-7</v>
          </cell>
          <cell r="K226">
            <v>1.0302189289058299E-6</v>
          </cell>
          <cell r="L226">
            <v>1.1806362667075499E-6</v>
          </cell>
          <cell r="M226">
            <v>1.02036759537192E-6</v>
          </cell>
          <cell r="N226">
            <v>1.4924188423473799E-6</v>
          </cell>
          <cell r="O226">
            <v>1.8620361825849801E-6</v>
          </cell>
        </row>
        <row r="227">
          <cell r="A227" t="str">
            <v>TFHGV-ICEDSLExt</v>
          </cell>
          <cell r="B227" t="str">
            <v>VAR_fout</v>
          </cell>
          <cell r="C227" t="str">
            <v>CO2_T</v>
          </cell>
          <cell r="D227">
            <v>1409.7719137107799</v>
          </cell>
          <cell r="E227">
            <v>865.68706231781903</v>
          </cell>
          <cell r="F227">
            <v>842.76490535087896</v>
          </cell>
          <cell r="G227">
            <v>362.896283534791</v>
          </cell>
        </row>
        <row r="228">
          <cell r="A228" t="str">
            <v>TFHGV-ICEDSLExt</v>
          </cell>
          <cell r="B228" t="str">
            <v>VAR_fout</v>
          </cell>
          <cell r="C228" t="str">
            <v>TFHGV</v>
          </cell>
          <cell r="D228">
            <v>1.5762069677002761</v>
          </cell>
          <cell r="E228">
            <v>0.99201136171486637</v>
          </cell>
          <cell r="F228">
            <v>1.0009705468989762</v>
          </cell>
          <cell r="G228">
            <v>0.43101995478346378</v>
          </cell>
        </row>
        <row r="229">
          <cell r="A229" t="str">
            <v>TFHGV-ICEDSLExt</v>
          </cell>
          <cell r="B229" t="str">
            <v>VAR_fin</v>
          </cell>
          <cell r="C229" t="str">
            <v>TDSL</v>
          </cell>
          <cell r="D229">
            <v>19.23290468909661</v>
          </cell>
          <cell r="E229">
            <v>11.810191846082118</v>
          </cell>
          <cell r="F229">
            <v>11.49747483425482</v>
          </cell>
          <cell r="G229">
            <v>4.9508360645946947</v>
          </cell>
        </row>
        <row r="230">
          <cell r="A230" t="str">
            <v>TFHGV-ICEDSLExt</v>
          </cell>
          <cell r="B230" t="str">
            <v>VAR_cap</v>
          </cell>
          <cell r="C230" t="str">
            <v>-</v>
          </cell>
          <cell r="D230">
            <v>2.9661949996428245E-2</v>
          </cell>
          <cell r="E230">
            <v>1.9774557218733481E-2</v>
          </cell>
          <cell r="F230">
            <v>1.9774552083021851E-2</v>
          </cell>
          <cell r="G230">
            <v>9.8873333333333296E-3</v>
          </cell>
        </row>
        <row r="231">
          <cell r="A231" t="str">
            <v>TPSHPGSLEXT</v>
          </cell>
          <cell r="B231" t="str">
            <v>VAR_fout</v>
          </cell>
          <cell r="C231" t="str">
            <v>TPSHP</v>
          </cell>
          <cell r="D231">
            <v>1.5951113482171899</v>
          </cell>
          <cell r="E231">
            <v>0.72228001223433402</v>
          </cell>
          <cell r="F231">
            <v>1.4471350966021499</v>
          </cell>
          <cell r="G231">
            <v>1.9058678594995</v>
          </cell>
          <cell r="H231">
            <v>2.4382502722341601</v>
          </cell>
          <cell r="I231">
            <v>1.50521748906235</v>
          </cell>
          <cell r="J231">
            <v>0.74495451386049005</v>
          </cell>
        </row>
        <row r="232">
          <cell r="A232" t="str">
            <v>TPSHPGSLEXT</v>
          </cell>
          <cell r="B232" t="str">
            <v>VAR_fout</v>
          </cell>
          <cell r="C232" t="str">
            <v>CO2_T</v>
          </cell>
          <cell r="D232">
            <v>129.873812963153</v>
          </cell>
          <cell r="E232">
            <v>58.807969312480402</v>
          </cell>
          <cell r="F232">
            <v>117.825600751059</v>
          </cell>
          <cell r="G232">
            <v>155.17557830290099</v>
          </cell>
          <cell r="H232">
            <v>198.522103279764</v>
          </cell>
          <cell r="I232">
            <v>122.55466357370101</v>
          </cell>
          <cell r="J232">
            <v>60.6541250598641</v>
          </cell>
        </row>
        <row r="233">
          <cell r="A233" t="str">
            <v>TPSHPGSLEXT</v>
          </cell>
          <cell r="B233" t="str">
            <v>VAR_fin</v>
          </cell>
          <cell r="C233" t="str">
            <v>TGSL</v>
          </cell>
          <cell r="D233">
            <v>1.759807763728358</v>
          </cell>
          <cell r="E233">
            <v>0.79685595274363485</v>
          </cell>
          <cell r="F233">
            <v>1.5965528557054076</v>
          </cell>
          <cell r="G233">
            <v>2.1026501125054455</v>
          </cell>
          <cell r="H233">
            <v>2.6900013994547955</v>
          </cell>
          <cell r="I233">
            <v>1.6606322977466299</v>
          </cell>
          <cell r="J233">
            <v>0.82187161327728919</v>
          </cell>
        </row>
        <row r="234">
          <cell r="A234" t="str">
            <v>TPSHPGSLEXT</v>
          </cell>
          <cell r="B234" t="str">
            <v>VAR_ncap</v>
          </cell>
          <cell r="C234" t="str">
            <v>-</v>
          </cell>
          <cell r="D234">
            <v>5.6002680872430904E-6</v>
          </cell>
          <cell r="E234">
            <v>2.5502090959384699E-5</v>
          </cell>
          <cell r="F234">
            <v>2.7478595103945699E-5</v>
          </cell>
          <cell r="G234">
            <v>0.31101007416771398</v>
          </cell>
          <cell r="H234">
            <v>0.53242131401493298</v>
          </cell>
          <cell r="I234">
            <v>1.7190451459968899E-4</v>
          </cell>
          <cell r="J234">
            <v>3.43215025824887E-5</v>
          </cell>
          <cell r="K234">
            <v>1.8794058764055599E-5</v>
          </cell>
          <cell r="L234">
            <v>1.89424610515262E-5</v>
          </cell>
          <cell r="M234">
            <v>2.4550803210049399E-5</v>
          </cell>
          <cell r="N234">
            <v>1.40914729444405E-5</v>
          </cell>
          <cell r="O234">
            <v>4.8198375367642102E-5</v>
          </cell>
        </row>
        <row r="235">
          <cell r="A235" t="str">
            <v>TPSHPGSLEXT</v>
          </cell>
          <cell r="B235" t="str">
            <v>VAR_cap</v>
          </cell>
          <cell r="C235" t="str">
            <v>-</v>
          </cell>
          <cell r="D235">
            <v>1.5951169484852772</v>
          </cell>
          <cell r="E235">
            <v>1.5948543757829572</v>
          </cell>
          <cell r="F235">
            <v>1.5948638473457299</v>
          </cell>
          <cell r="G235">
            <v>1.9058607657471536</v>
          </cell>
          <cell r="H235">
            <v>2.438253766012044</v>
          </cell>
          <cell r="I235">
            <v>1.5052187458011415</v>
          </cell>
          <cell r="J235">
            <v>0.74496212459626554</v>
          </cell>
          <cell r="K235">
            <v>1.0722838704302351E-4</v>
          </cell>
          <cell r="L235">
            <v>4.9444218368999149E-5</v>
          </cell>
          <cell r="M235">
            <v>4.5872939478632493E-5</v>
          </cell>
          <cell r="N235">
            <v>3.4786419566509996E-5</v>
          </cell>
          <cell r="O235">
            <v>7.5981735225794501E-5</v>
          </cell>
        </row>
        <row r="236">
          <cell r="A236" t="str">
            <v>T-Bat-Car-STG_S2</v>
          </cell>
          <cell r="B236" t="str">
            <v>VAR_fout</v>
          </cell>
          <cell r="C236" t="str">
            <v>T-ELC-car-BatSTGAUXout_S2</v>
          </cell>
          <cell r="D236">
            <v>6.6214505149067363E-2</v>
          </cell>
          <cell r="E236">
            <v>0.10744905491122542</v>
          </cell>
          <cell r="F236">
            <v>1.9059382893930661</v>
          </cell>
          <cell r="G236">
            <v>6.9929151605773736</v>
          </cell>
          <cell r="H236">
            <v>11.126197567032166</v>
          </cell>
          <cell r="I236">
            <v>11.430457352810219</v>
          </cell>
          <cell r="J236">
            <v>10.946377931026126</v>
          </cell>
          <cell r="K236">
            <v>10.436089512023306</v>
          </cell>
          <cell r="L236">
            <v>10.084742779288499</v>
          </cell>
          <cell r="M236">
            <v>9.5409681399566129</v>
          </cell>
          <cell r="N236">
            <v>8.9024366867127647</v>
          </cell>
          <cell r="O236">
            <v>8.7600492313872618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T-ELC-car-BatSTGOut_S2</v>
          </cell>
          <cell r="D237">
            <v>6.6214505149067349E-2</v>
          </cell>
          <cell r="E237">
            <v>0.1074490549112254</v>
          </cell>
          <cell r="F237">
            <v>1.9059382893930661</v>
          </cell>
          <cell r="G237">
            <v>6.9929151605773718</v>
          </cell>
          <cell r="H237">
            <v>11.126197567032165</v>
          </cell>
          <cell r="I237">
            <v>11.430457352810217</v>
          </cell>
          <cell r="J237">
            <v>10.946377931026126</v>
          </cell>
          <cell r="K237">
            <v>10.436089512023306</v>
          </cell>
          <cell r="L237">
            <v>10.084742779288499</v>
          </cell>
          <cell r="M237">
            <v>9.5409681399566129</v>
          </cell>
          <cell r="N237">
            <v>8.9024366867127629</v>
          </cell>
          <cell r="O237">
            <v>8.7600492313872618</v>
          </cell>
        </row>
        <row r="238">
          <cell r="A238" t="str">
            <v>T-Bat-Car-STG_S2</v>
          </cell>
          <cell r="B238" t="str">
            <v>VAR_fin</v>
          </cell>
          <cell r="C238" t="str">
            <v>T-ELC-car-BatSTGAUXin_S2</v>
          </cell>
          <cell r="D238">
            <v>6.6224642703533759E-2</v>
          </cell>
          <cell r="E238">
            <v>0.1074808110107823</v>
          </cell>
          <cell r="F238">
            <v>1.906181025924889</v>
          </cell>
          <cell r="G238">
            <v>6.9936484881526946</v>
          </cell>
          <cell r="H238">
            <v>11.127364430088482</v>
          </cell>
          <cell r="I238">
            <v>11.431640298187748</v>
          </cell>
          <cell r="J238">
            <v>10.947542284116562</v>
          </cell>
          <cell r="K238">
            <v>10.437196843000423</v>
          </cell>
          <cell r="L238">
            <v>10.085800058971001</v>
          </cell>
          <cell r="M238">
            <v>9.5419982621093631</v>
          </cell>
          <cell r="N238">
            <v>8.9033668150373284</v>
          </cell>
          <cell r="O238">
            <v>8.7610023660832343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T-ELC-car-BatSTGin_S2</v>
          </cell>
          <cell r="D239">
            <v>6.6224642703533759E-2</v>
          </cell>
          <cell r="E239">
            <v>0.1074808110107823</v>
          </cell>
          <cell r="F239">
            <v>1.906181025924889</v>
          </cell>
          <cell r="G239">
            <v>6.9936484881526946</v>
          </cell>
          <cell r="H239">
            <v>11.127364430088482</v>
          </cell>
          <cell r="I239">
            <v>11.431640298187748</v>
          </cell>
          <cell r="J239">
            <v>10.947542284116562</v>
          </cell>
          <cell r="K239">
            <v>10.437196843000423</v>
          </cell>
          <cell r="L239">
            <v>10.085800058971001</v>
          </cell>
          <cell r="M239">
            <v>9.5419982621093631</v>
          </cell>
          <cell r="N239">
            <v>8.9033668150373284</v>
          </cell>
          <cell r="O239">
            <v>8.7610023660832343</v>
          </cell>
        </row>
        <row r="240">
          <cell r="A240" t="str">
            <v>T-Bat-Car-STG_S2</v>
          </cell>
          <cell r="B240" t="str">
            <v>VAR_ncap</v>
          </cell>
          <cell r="C240" t="str">
            <v>-</v>
          </cell>
          <cell r="D240">
            <v>1.7626509235553402E-2</v>
          </cell>
          <cell r="E240">
            <v>9.0125798139795002E-2</v>
          </cell>
          <cell r="F240">
            <v>28.3737851113113</v>
          </cell>
          <cell r="G240">
            <v>82.055635685470406</v>
          </cell>
          <cell r="H240">
            <v>155.06094434686599</v>
          </cell>
          <cell r="I240">
            <v>70.025762089662095</v>
          </cell>
          <cell r="J240">
            <v>89.409905021501203</v>
          </cell>
          <cell r="K240">
            <v>118.552283261006</v>
          </cell>
          <cell r="L240">
            <v>73.744743753533996</v>
          </cell>
          <cell r="M240">
            <v>78.529736462254704</v>
          </cell>
          <cell r="N240">
            <v>79.162406889344496</v>
          </cell>
          <cell r="O240">
            <v>57.864857469601503</v>
          </cell>
        </row>
        <row r="241">
          <cell r="A241" t="str">
            <v>T-Bat-Car-STG_S2</v>
          </cell>
          <cell r="B241" t="str">
            <v>VAR_cap</v>
          </cell>
          <cell r="C241" t="str">
            <v>-</v>
          </cell>
          <cell r="D241">
            <v>1.7626509235553402E-2</v>
          </cell>
          <cell r="E241">
            <v>0.10604076263733818</v>
          </cell>
          <cell r="F241">
            <v>28.095760524710666</v>
          </cell>
          <cell r="G241">
            <v>102.47315082756963</v>
          </cell>
          <cell r="H241">
            <v>231.7698138232785</v>
          </cell>
          <cell r="I241">
            <v>171.38874357096478</v>
          </cell>
          <cell r="J241">
            <v>187.72847566912012</v>
          </cell>
          <cell r="K241">
            <v>230.65762910137695</v>
          </cell>
          <cell r="L241">
            <v>220.25465673606132</v>
          </cell>
          <cell r="M241">
            <v>207.527680112643</v>
          </cell>
          <cell r="N241">
            <v>202.1362118897184</v>
          </cell>
          <cell r="O241">
            <v>215.55644988192182</v>
          </cell>
        </row>
        <row r="242">
          <cell r="A242" t="str">
            <v>T_TW-ICEGSL-S1</v>
          </cell>
          <cell r="B242" t="str">
            <v>VAR_fout</v>
          </cell>
          <cell r="C242" t="str">
            <v>CO2_T</v>
          </cell>
          <cell r="D242">
            <v>3.2107505742091753</v>
          </cell>
          <cell r="E242">
            <v>36.324217683334339</v>
          </cell>
          <cell r="F242">
            <v>36.65852765910023</v>
          </cell>
          <cell r="G242">
            <v>45.118882277441131</v>
          </cell>
          <cell r="H242">
            <v>61.592353941603086</v>
          </cell>
          <cell r="I242">
            <v>64.937092977523449</v>
          </cell>
          <cell r="J242">
            <v>66.000896426309794</v>
          </cell>
          <cell r="K242">
            <v>62.981386097700323</v>
          </cell>
          <cell r="L242">
            <v>59.790571696273197</v>
          </cell>
          <cell r="M242">
            <v>57.111718426596703</v>
          </cell>
          <cell r="N242">
            <v>56.162745017369623</v>
          </cell>
          <cell r="O242">
            <v>53.578550974429888</v>
          </cell>
        </row>
        <row r="243">
          <cell r="A243" t="str">
            <v>T_TW-ICEGSL-S1</v>
          </cell>
          <cell r="B243" t="str">
            <v>VAR_fout</v>
          </cell>
          <cell r="C243" t="str">
            <v>TPTWL</v>
          </cell>
          <cell r="D243">
            <v>8.3004586334674127E-2</v>
          </cell>
          <cell r="E243">
            <v>0.94701186105550905</v>
          </cell>
          <cell r="F243">
            <v>0.95588758677243868</v>
          </cell>
          <cell r="G243">
            <v>1.1936493525674667</v>
          </cell>
          <cell r="H243">
            <v>1.6976862224907416</v>
          </cell>
          <cell r="I243">
            <v>1.8089692761336691</v>
          </cell>
          <cell r="J243">
            <v>1.8776190533842292</v>
          </cell>
          <cell r="K243">
            <v>1.8440219256217225</v>
          </cell>
          <cell r="L243">
            <v>1.7654304210237974</v>
          </cell>
          <cell r="M243">
            <v>1.6934464307409436</v>
          </cell>
          <cell r="N243">
            <v>1.6653079737482852</v>
          </cell>
          <cell r="O243">
            <v>1.5886828204711538</v>
          </cell>
        </row>
        <row r="244">
          <cell r="A244" t="str">
            <v>T_TW-ICEGSL-S1</v>
          </cell>
          <cell r="B244" t="str">
            <v>VAR_fin</v>
          </cell>
          <cell r="C244" t="str">
            <v>TGSL</v>
          </cell>
          <cell r="D244">
            <v>4.3506105341587754E-2</v>
          </cell>
          <cell r="E244">
            <v>0.49219807158989548</v>
          </cell>
          <cell r="F244">
            <v>0.49672801706097824</v>
          </cell>
          <cell r="G244">
            <v>0.61136696852901407</v>
          </cell>
          <cell r="H244">
            <v>0.83458474175613917</v>
          </cell>
          <cell r="I244">
            <v>0.87990640890953087</v>
          </cell>
          <cell r="J244">
            <v>0.89432108978739577</v>
          </cell>
          <cell r="K244">
            <v>0.85340631568699532</v>
          </cell>
          <cell r="L244">
            <v>0.81017034818798261</v>
          </cell>
          <cell r="M244">
            <v>0.77387152339562004</v>
          </cell>
          <cell r="N244">
            <v>0.76101280511341007</v>
          </cell>
          <cell r="O244">
            <v>0.72599662566978251</v>
          </cell>
        </row>
        <row r="245">
          <cell r="A245" t="str">
            <v>T_TW-ICEGSL-S1</v>
          </cell>
          <cell r="B245" t="str">
            <v>VAR_ncap</v>
          </cell>
          <cell r="C245" t="str">
            <v>-</v>
          </cell>
          <cell r="E245">
            <v>0.29300170547734</v>
          </cell>
          <cell r="F245">
            <v>3.6890074819153299E-3</v>
          </cell>
          <cell r="G245">
            <v>0.159660510359101</v>
          </cell>
          <cell r="H245">
            <v>0.51442667435864997</v>
          </cell>
          <cell r="I245">
            <v>0.17964444951543601</v>
          </cell>
          <cell r="J245">
            <v>0.32837265607897298</v>
          </cell>
          <cell r="K245">
            <v>0.38545874605147601</v>
          </cell>
          <cell r="L245">
            <v>0.22924815466087201</v>
          </cell>
          <cell r="M245">
            <v>0.32423010272723202</v>
          </cell>
          <cell r="N245">
            <v>0.38838171320349302</v>
          </cell>
          <cell r="O245">
            <v>0.12889542942823401</v>
          </cell>
        </row>
        <row r="246">
          <cell r="A246" t="str">
            <v>T_TW-ICEGSL-S1</v>
          </cell>
          <cell r="B246" t="str">
            <v>VAR_cap</v>
          </cell>
          <cell r="C246" t="str">
            <v>-</v>
          </cell>
          <cell r="D246">
            <v>2.912089580459714E-2</v>
          </cell>
          <cell r="E246">
            <v>0.32597319198781605</v>
          </cell>
          <cell r="F246">
            <v>0.3296605309473985</v>
          </cell>
          <cell r="G246">
            <v>0.43537484948245608</v>
          </cell>
          <cell r="H246">
            <v>0.6759759734985713</v>
          </cell>
          <cell r="I246">
            <v>0.7275981371488327</v>
          </cell>
          <cell r="J246">
            <v>0.77475127546610378</v>
          </cell>
          <cell r="K246">
            <v>0.77519524421013664</v>
          </cell>
          <cell r="L246">
            <v>0.76241094939004672</v>
          </cell>
          <cell r="M246">
            <v>0.75096144145623511</v>
          </cell>
          <cell r="N246">
            <v>0.75321491379863548</v>
          </cell>
          <cell r="O246">
            <v>0.73607536967024079</v>
          </cell>
        </row>
        <row r="247">
          <cell r="A247" t="str">
            <v>TPSHPDSLEXT</v>
          </cell>
          <cell r="B247" t="str">
            <v>VAR_fout</v>
          </cell>
          <cell r="C247" t="str">
            <v>TPSHP</v>
          </cell>
          <cell r="D247">
            <v>17.176521919007701</v>
          </cell>
          <cell r="E247">
            <v>17.176601688373101</v>
          </cell>
          <cell r="F247">
            <v>15.5782172054329</v>
          </cell>
          <cell r="G247">
            <v>14.2458896043557</v>
          </cell>
          <cell r="H247">
            <v>13.712771086625301</v>
          </cell>
          <cell r="I247">
            <v>13.180112553534601</v>
          </cell>
          <cell r="J247">
            <v>12.114636462448299</v>
          </cell>
          <cell r="K247">
            <v>12.114269423071899</v>
          </cell>
          <cell r="L247">
            <v>12.113610285122199</v>
          </cell>
          <cell r="M247">
            <v>6.6200183312479304</v>
          </cell>
          <cell r="N247">
            <v>2.0201925913525001</v>
          </cell>
          <cell r="O247">
            <v>2.0200637523725899</v>
          </cell>
        </row>
        <row r="248">
          <cell r="A248" t="str">
            <v>TPSHPDSLEXT</v>
          </cell>
          <cell r="B248" t="str">
            <v>VAR_fout</v>
          </cell>
          <cell r="C248" t="str">
            <v>CO2_T</v>
          </cell>
          <cell r="D248">
            <v>1273.9831592043399</v>
          </cell>
          <cell r="E248">
            <v>1273.9890757006201</v>
          </cell>
          <cell r="F248">
            <v>1155.4368494233199</v>
          </cell>
          <cell r="G248">
            <v>1056.61807025959</v>
          </cell>
          <cell r="H248">
            <v>1017.07665339701</v>
          </cell>
          <cell r="I248">
            <v>977.56935360933096</v>
          </cell>
          <cell r="J248">
            <v>898.54295915185605</v>
          </cell>
          <cell r="K248">
            <v>898.51573583002801</v>
          </cell>
          <cell r="L248">
            <v>898.46684754801197</v>
          </cell>
          <cell r="M248">
            <v>491.00696330733598</v>
          </cell>
          <cell r="N248">
            <v>149.837746656055</v>
          </cell>
          <cell r="O248">
            <v>149.82819066495199</v>
          </cell>
        </row>
        <row r="249">
          <cell r="A249" t="str">
            <v>TPSHPDSLEXT</v>
          </cell>
          <cell r="B249" t="str">
            <v>VAR_fin</v>
          </cell>
          <cell r="C249" t="str">
            <v>TDSL</v>
          </cell>
          <cell r="D249">
            <v>17.38039780633471</v>
          </cell>
          <cell r="E249">
            <v>17.380478522518768</v>
          </cell>
          <cell r="F249">
            <v>15.763122093087631</v>
          </cell>
          <cell r="G249">
            <v>14.414980494673681</v>
          </cell>
          <cell r="H249">
            <v>13.875534152756028</v>
          </cell>
          <cell r="I249">
            <v>13.336553255243189</v>
          </cell>
          <cell r="J249">
            <v>12.258430547774296</v>
          </cell>
          <cell r="K249">
            <v>12.258059151842042</v>
          </cell>
          <cell r="L249">
            <v>12.257392190286629</v>
          </cell>
          <cell r="M249">
            <v>6.6985943152433398</v>
          </cell>
          <cell r="N249">
            <v>2.0441711685682997</v>
          </cell>
          <cell r="O249">
            <v>2.0440408003403898</v>
          </cell>
        </row>
        <row r="250">
          <cell r="A250" t="str">
            <v>TPSHPDSLEXT</v>
          </cell>
          <cell r="B250" t="str">
            <v>VAR_ncap</v>
          </cell>
          <cell r="C250" t="str">
            <v>-</v>
          </cell>
          <cell r="D250">
            <v>9.9395957619881392E-6</v>
          </cell>
          <cell r="E250">
            <v>7.8582184494355097E-5</v>
          </cell>
          <cell r="F250">
            <v>2.3066009388899E-5</v>
          </cell>
          <cell r="G250">
            <v>2.9293836809869599E-5</v>
          </cell>
          <cell r="H250">
            <v>6.9051025481172497E-5</v>
          </cell>
          <cell r="I250">
            <v>7.4910406038280799</v>
          </cell>
          <cell r="J250">
            <v>4.62353863014265</v>
          </cell>
          <cell r="K250">
            <v>5.2753920082184E-5</v>
          </cell>
          <cell r="L250">
            <v>0.99176060976199598</v>
          </cell>
          <cell r="M250">
            <v>1.0047870083202599</v>
          </cell>
          <cell r="N250">
            <v>2.3659742681412899E-2</v>
          </cell>
          <cell r="O250">
            <v>9.7366484758271897E-5</v>
          </cell>
        </row>
        <row r="251">
          <cell r="A251" t="str">
            <v>TPSHPDSLEXT</v>
          </cell>
          <cell r="B251" t="str">
            <v>VAR_cap</v>
          </cell>
          <cell r="C251" t="str">
            <v>-</v>
          </cell>
          <cell r="D251">
            <v>17.176531858603465</v>
          </cell>
          <cell r="E251">
            <v>17.176602227664354</v>
          </cell>
          <cell r="F251">
            <v>15.578210842683308</v>
          </cell>
          <cell r="G251">
            <v>14.245872853540085</v>
          </cell>
          <cell r="H251">
            <v>13.712776104391828</v>
          </cell>
          <cell r="I251">
            <v>13.18010716791062</v>
          </cell>
          <cell r="J251">
            <v>12.114628555344405</v>
          </cell>
          <cell r="K251">
            <v>12.114422713445652</v>
          </cell>
          <cell r="L251">
            <v>12.113607493857536</v>
          </cell>
          <cell r="M251">
            <v>6.6200230899733636</v>
          </cell>
          <cell r="N251">
            <v>2.0201859016407973</v>
          </cell>
          <cell r="O251">
            <v>2.0200900657947791</v>
          </cell>
        </row>
        <row r="252">
          <cell r="A252" t="str">
            <v>T-Bat-Car-STG_S3</v>
          </cell>
          <cell r="B252" t="str">
            <v>VAR_fout</v>
          </cell>
          <cell r="C252" t="str">
            <v>T-ELC-car-BatSTGAUXout_S3</v>
          </cell>
          <cell r="D252">
            <v>4.5765298771306508E-2</v>
          </cell>
          <cell r="E252">
            <v>9.9338104493022439E-2</v>
          </cell>
          <cell r="F252">
            <v>0.13752419649833506</v>
          </cell>
          <cell r="G252">
            <v>2.0665567241256175</v>
          </cell>
          <cell r="H252">
            <v>5.6084868652671043</v>
          </cell>
          <cell r="I252">
            <v>7.6153900772146113</v>
          </cell>
          <cell r="J252">
            <v>7.6340081576684398</v>
          </cell>
          <cell r="K252">
            <v>7.0981516577222266</v>
          </cell>
          <cell r="L252">
            <v>7.6619939802235413</v>
          </cell>
          <cell r="M252">
            <v>7.8760476946440088</v>
          </cell>
          <cell r="N252">
            <v>8.3251286425539028</v>
          </cell>
          <cell r="O252">
            <v>8.5994616027946851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T-ELC-car-BatSTGOut_S3</v>
          </cell>
          <cell r="D253">
            <v>4.5765298771306501E-2</v>
          </cell>
          <cell r="E253">
            <v>9.9338104493022439E-2</v>
          </cell>
          <cell r="F253">
            <v>0.13752419649833503</v>
          </cell>
          <cell r="G253">
            <v>2.0665567241256175</v>
          </cell>
          <cell r="H253">
            <v>5.6084868652671034</v>
          </cell>
          <cell r="I253">
            <v>7.6153900772146095</v>
          </cell>
          <cell r="J253">
            <v>7.6340081576684398</v>
          </cell>
          <cell r="K253">
            <v>7.0981516577222266</v>
          </cell>
          <cell r="L253">
            <v>7.6619939802235404</v>
          </cell>
          <cell r="M253">
            <v>7.876047694644007</v>
          </cell>
          <cell r="N253">
            <v>8.3251286425539028</v>
          </cell>
          <cell r="O253">
            <v>8.5994616027946815</v>
          </cell>
        </row>
        <row r="254">
          <cell r="A254" t="str">
            <v>T-Bat-Car-STG_S3</v>
          </cell>
          <cell r="B254" t="str">
            <v>VAR_fin</v>
          </cell>
          <cell r="C254" t="str">
            <v>T-ELC-car-BatSTGAUXin_S3</v>
          </cell>
          <cell r="D254">
            <v>4.5772657962058205E-2</v>
          </cell>
          <cell r="E254">
            <v>9.9365733113342972E-2</v>
          </cell>
          <cell r="F254">
            <v>0.13758998123629448</v>
          </cell>
          <cell r="G254">
            <v>2.0667973668838004</v>
          </cell>
          <cell r="H254">
            <v>5.6090949293123655</v>
          </cell>
          <cell r="I254">
            <v>7.6161917664547909</v>
          </cell>
          <cell r="J254">
            <v>7.6348412407888615</v>
          </cell>
          <cell r="K254">
            <v>7.0989250995438695</v>
          </cell>
          <cell r="L254">
            <v>7.6628089810878173</v>
          </cell>
          <cell r="M254">
            <v>7.876911107352413</v>
          </cell>
          <cell r="N254">
            <v>8.3260010136330749</v>
          </cell>
          <cell r="O254">
            <v>8.6003985537551895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T-ELC-car-BatSTGin_S3</v>
          </cell>
          <cell r="D255">
            <v>4.5772657962058205E-2</v>
          </cell>
          <cell r="E255">
            <v>9.9365733113342972E-2</v>
          </cell>
          <cell r="F255">
            <v>0.13758998123629448</v>
          </cell>
          <cell r="G255">
            <v>2.0667973668838004</v>
          </cell>
          <cell r="H255">
            <v>5.6090949293123655</v>
          </cell>
          <cell r="I255">
            <v>7.6161917664547909</v>
          </cell>
          <cell r="J255">
            <v>7.6348412407888615</v>
          </cell>
          <cell r="K255">
            <v>7.0989250995438695</v>
          </cell>
          <cell r="L255">
            <v>7.6628089810878173</v>
          </cell>
          <cell r="M255">
            <v>7.876911107352413</v>
          </cell>
          <cell r="N255">
            <v>8.3260010136330749</v>
          </cell>
          <cell r="O255">
            <v>8.6003985537551895</v>
          </cell>
        </row>
        <row r="256">
          <cell r="A256" t="str">
            <v>T-Bat-Car-STG_S3</v>
          </cell>
          <cell r="B256" t="str">
            <v>VAR_ncap</v>
          </cell>
          <cell r="C256" t="str">
            <v>-</v>
          </cell>
          <cell r="D256">
            <v>2.3248409043500801E-2</v>
          </cell>
          <cell r="E256">
            <v>0.47982209616779598</v>
          </cell>
          <cell r="F256">
            <v>0.63941910937653701</v>
          </cell>
          <cell r="G256">
            <v>26.727014256296801</v>
          </cell>
          <cell r="H256">
            <v>60.756211957709702</v>
          </cell>
          <cell r="I256">
            <v>48.016361861274</v>
          </cell>
          <cell r="J256">
            <v>39.304073527148098</v>
          </cell>
          <cell r="K256">
            <v>47.705044422718302</v>
          </cell>
          <cell r="L256">
            <v>59.587104348737903</v>
          </cell>
          <cell r="M256">
            <v>60.233936637434098</v>
          </cell>
          <cell r="N256">
            <v>90.494198774291604</v>
          </cell>
          <cell r="O256">
            <v>57.786645938751299</v>
          </cell>
        </row>
        <row r="257">
          <cell r="A257" t="str">
            <v>T-Bat-Car-STG_S3</v>
          </cell>
          <cell r="B257" t="str">
            <v>VAR_cap</v>
          </cell>
          <cell r="C257" t="str">
            <v>-</v>
          </cell>
          <cell r="D257">
            <v>2.3248409043500801E-2</v>
          </cell>
          <cell r="E257">
            <v>0.49600562466826731</v>
          </cell>
          <cell r="F257">
            <v>1.0980263176041569</v>
          </cell>
          <cell r="G257">
            <v>26.269422822932047</v>
          </cell>
          <cell r="H257">
            <v>80.612129391677072</v>
          </cell>
          <cell r="I257">
            <v>110.79518323910861</v>
          </cell>
          <cell r="J257">
            <v>113.34801024826015</v>
          </cell>
          <cell r="K257">
            <v>108.12481035936349</v>
          </cell>
          <cell r="L257">
            <v>125.33072799039209</v>
          </cell>
          <cell r="M257">
            <v>146.74303269078149</v>
          </cell>
          <cell r="N257">
            <v>191.44142830920416</v>
          </cell>
          <cell r="O257">
            <v>208.51424941545611</v>
          </cell>
        </row>
        <row r="258">
          <cell r="A258" t="str">
            <v>T_TW-ICEGSL-S2</v>
          </cell>
          <cell r="B258" t="str">
            <v>VAR_fout</v>
          </cell>
          <cell r="C258" t="str">
            <v>CO2_T</v>
          </cell>
          <cell r="D258">
            <v>8.0786993633075905</v>
          </cell>
          <cell r="E258">
            <v>12.054058633093696</v>
          </cell>
          <cell r="F258">
            <v>11.139730991892494</v>
          </cell>
          <cell r="G258">
            <v>7.7922748774830284</v>
          </cell>
          <cell r="H258">
            <v>0.9466247463043993</v>
          </cell>
          <cell r="I258">
            <v>0.19737744222088299</v>
          </cell>
          <cell r="J258">
            <v>0.23574871236514519</v>
          </cell>
          <cell r="K258">
            <v>0.27478496833660898</v>
          </cell>
          <cell r="L258">
            <v>0.27198321043710599</v>
          </cell>
          <cell r="M258">
            <v>0.33825216906275402</v>
          </cell>
          <cell r="N258">
            <v>0.3195855144463684</v>
          </cell>
          <cell r="O258">
            <v>0.45308117755313304</v>
          </cell>
        </row>
        <row r="259">
          <cell r="A259" t="str">
            <v>T_TW-ICEGSL-S2</v>
          </cell>
          <cell r="B259" t="str">
            <v>VAR_fout</v>
          </cell>
          <cell r="C259" t="str">
            <v>TPTWL</v>
          </cell>
          <cell r="D259">
            <v>0.12071667510511325</v>
          </cell>
          <cell r="E259">
            <v>0.1803749262035548</v>
          </cell>
          <cell r="F259">
            <v>0.16671347373813192</v>
          </cell>
          <cell r="G259">
            <v>0.11668430952829714</v>
          </cell>
          <cell r="H259">
            <v>1.4336506697028736E-2</v>
          </cell>
          <cell r="I259">
            <v>3.1670561367297696E-3</v>
          </cell>
          <cell r="J259">
            <v>3.8577680588057894E-3</v>
          </cell>
          <cell r="K259">
            <v>4.591967093537202E-3</v>
          </cell>
          <cell r="L259">
            <v>4.6112335459048692E-3</v>
          </cell>
          <cell r="M259">
            <v>5.7639357302283045E-3</v>
          </cell>
          <cell r="N259">
            <v>5.4458493812025331E-3</v>
          </cell>
          <cell r="O259">
            <v>7.7206623544457016E-3</v>
          </cell>
        </row>
        <row r="260">
          <cell r="A260" t="str">
            <v>T_TW-ICEGSL-S2</v>
          </cell>
          <cell r="B260" t="str">
            <v>VAR_fin</v>
          </cell>
          <cell r="C260" t="str">
            <v>TGSL</v>
          </cell>
          <cell r="D260">
            <v>0.10946747104752828</v>
          </cell>
          <cell r="E260">
            <v>0.1633341278196975</v>
          </cell>
          <cell r="F260">
            <v>0.15094486438878715</v>
          </cell>
          <cell r="G260">
            <v>0.10558638045369945</v>
          </cell>
          <cell r="H260">
            <v>1.2826893581360403E-2</v>
          </cell>
          <cell r="I260">
            <v>2.6744910870038401E-3</v>
          </cell>
          <cell r="J260">
            <v>3.1944269968176846E-3</v>
          </cell>
          <cell r="K260">
            <v>3.7233735546966054E-3</v>
          </cell>
          <cell r="L260">
            <v>3.6854093555163422E-3</v>
          </cell>
          <cell r="M260">
            <v>4.5833627244275654E-3</v>
          </cell>
          <cell r="N260">
            <v>4.3304270250185397E-3</v>
          </cell>
          <cell r="O260">
            <v>6.1393113489584244E-3</v>
          </cell>
        </row>
        <row r="261">
          <cell r="A261" t="str">
            <v>T_TW-ICEGSL-S2</v>
          </cell>
          <cell r="B261" t="str">
            <v>VAR_ncap</v>
          </cell>
          <cell r="C261" t="str">
            <v>-</v>
          </cell>
          <cell r="E261">
            <v>3.2614491879430599E-4</v>
          </cell>
          <cell r="F261">
            <v>3.3117209013466597E-4</v>
          </cell>
          <cell r="G261">
            <v>3.9050505614530501E-4</v>
          </cell>
          <cell r="H261">
            <v>4.9353095442892798E-4</v>
          </cell>
          <cell r="I261">
            <v>5.2733866104778804E-4</v>
          </cell>
          <cell r="J261">
            <v>6.0190395616828104E-4</v>
          </cell>
          <cell r="K261">
            <v>6.9433373395875596E-4</v>
          </cell>
          <cell r="L261">
            <v>7.3066373758797398E-4</v>
          </cell>
          <cell r="M261">
            <v>8.99190050059409E-4</v>
          </cell>
          <cell r="N261">
            <v>9.3780169103087905E-4</v>
          </cell>
          <cell r="O261">
            <v>1.30260185257866E-3</v>
          </cell>
        </row>
        <row r="262">
          <cell r="A262" t="str">
            <v>T_TW-ICEGSL-S2</v>
          </cell>
          <cell r="B262" t="str">
            <v>VAR_cap</v>
          </cell>
          <cell r="C262" t="str">
            <v>-</v>
          </cell>
          <cell r="D262">
            <v>4.2719441198839005E-2</v>
          </cell>
          <cell r="E262">
            <v>6.2213213368345122E-2</v>
          </cell>
          <cell r="F262">
            <v>6.2543906978063044E-2</v>
          </cell>
          <cell r="G262">
            <v>5.4639056979942958E-2</v>
          </cell>
          <cell r="H262">
            <v>6.2691338207405611E-3</v>
          </cell>
          <cell r="I262">
            <v>1.2601821456922886E-3</v>
          </cell>
          <cell r="J262">
            <v>1.544593879700749E-3</v>
          </cell>
          <cell r="K262">
            <v>1.8223089115749387E-3</v>
          </cell>
          <cell r="L262">
            <v>1.8644568222560929E-3</v>
          </cell>
          <cell r="M262">
            <v>2.3208056849217773E-3</v>
          </cell>
          <cell r="N262">
            <v>2.2148314894167055E-3</v>
          </cell>
          <cell r="O262">
            <v>3.1362400740824387E-3</v>
          </cell>
        </row>
        <row r="263">
          <cell r="A263" t="str">
            <v>T-Bat-Car-STG_S4</v>
          </cell>
          <cell r="B263" t="str">
            <v>VAR_fout</v>
          </cell>
          <cell r="C263" t="str">
            <v>T-ELC-car-BatSTGAUXout_S4</v>
          </cell>
          <cell r="D263">
            <v>0.14901873244686725</v>
          </cell>
          <cell r="E263">
            <v>0.94502038536907707</v>
          </cell>
          <cell r="F263">
            <v>1.5961360143527459</v>
          </cell>
          <cell r="G263">
            <v>3.5802269983134485</v>
          </cell>
          <cell r="H263">
            <v>3.5433722311291227</v>
          </cell>
          <cell r="I263">
            <v>2.2599404238586556</v>
          </cell>
          <cell r="J263">
            <v>2.1043934572752407</v>
          </cell>
          <cell r="K263">
            <v>2.1770591498625285</v>
          </cell>
          <cell r="L263">
            <v>2.308242810290082</v>
          </cell>
          <cell r="M263">
            <v>2.3995218584898872</v>
          </cell>
          <cell r="N263">
            <v>2.4248910586294357</v>
          </cell>
          <cell r="O263">
            <v>2.6685425044390376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T-ELC-car-BatSTGOut_S4</v>
          </cell>
          <cell r="D264">
            <v>0.14901873244686725</v>
          </cell>
          <cell r="E264">
            <v>0.94502038536907695</v>
          </cell>
          <cell r="F264">
            <v>1.5961360143527459</v>
          </cell>
          <cell r="G264">
            <v>3.5802269983134476</v>
          </cell>
          <cell r="H264">
            <v>3.5433722311291223</v>
          </cell>
          <cell r="I264">
            <v>2.2599404238586556</v>
          </cell>
          <cell r="J264">
            <v>2.1043934572752407</v>
          </cell>
          <cell r="K264">
            <v>2.177059149862528</v>
          </cell>
          <cell r="L264">
            <v>2.3082428102900812</v>
          </cell>
          <cell r="M264">
            <v>2.3995218584898867</v>
          </cell>
          <cell r="N264">
            <v>2.4248910586294352</v>
          </cell>
          <cell r="O264">
            <v>2.6685425044390367</v>
          </cell>
        </row>
        <row r="265">
          <cell r="A265" t="str">
            <v>T-Bat-Car-STG_S4</v>
          </cell>
          <cell r="B265" t="str">
            <v>VAR_fin</v>
          </cell>
          <cell r="C265" t="str">
            <v>T-ELC-car-BatSTGAUXin_S4</v>
          </cell>
          <cell r="D265">
            <v>0.14903615220589439</v>
          </cell>
          <cell r="E265">
            <v>0.94513244647678818</v>
          </cell>
          <cell r="F265">
            <v>1.5963477675517959</v>
          </cell>
          <cell r="G265">
            <v>3.5806191467380306</v>
          </cell>
          <cell r="H265">
            <v>3.5437808284430541</v>
          </cell>
          <cell r="I265">
            <v>2.2602072248125777</v>
          </cell>
          <cell r="J265">
            <v>2.1046734621789764</v>
          </cell>
          <cell r="K265">
            <v>2.1773404331640491</v>
          </cell>
          <cell r="L265">
            <v>2.3085172844854833</v>
          </cell>
          <cell r="M265">
            <v>2.3998376564789443</v>
          </cell>
          <cell r="N265">
            <v>2.425173656003289</v>
          </cell>
          <cell r="O265">
            <v>2.6688864276370854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T-ELC-car-BatSTGin_S4</v>
          </cell>
          <cell r="D266">
            <v>0.14903615220589439</v>
          </cell>
          <cell r="E266">
            <v>0.94513244647678818</v>
          </cell>
          <cell r="F266">
            <v>1.5963477675517959</v>
          </cell>
          <cell r="G266">
            <v>3.5806191467380306</v>
          </cell>
          <cell r="H266">
            <v>3.5437808284430541</v>
          </cell>
          <cell r="I266">
            <v>2.2602072248125777</v>
          </cell>
          <cell r="J266">
            <v>2.1046734621789764</v>
          </cell>
          <cell r="K266">
            <v>2.1773404331640491</v>
          </cell>
          <cell r="L266">
            <v>2.3085172844854833</v>
          </cell>
          <cell r="M266">
            <v>2.3998376564789443</v>
          </cell>
          <cell r="N266">
            <v>2.425173656003289</v>
          </cell>
          <cell r="O266">
            <v>2.6688864276370854</v>
          </cell>
        </row>
        <row r="267">
          <cell r="A267" t="str">
            <v>T-Bat-Car-STG_S4</v>
          </cell>
          <cell r="B267" t="str">
            <v>VAR_ncap</v>
          </cell>
          <cell r="C267" t="str">
            <v>-</v>
          </cell>
          <cell r="D267">
            <v>3.02208852955736E-2</v>
          </cell>
          <cell r="E267">
            <v>11.0540899382202</v>
          </cell>
          <cell r="F267">
            <v>11.4128164254872</v>
          </cell>
          <cell r="G267">
            <v>32.170257748047497</v>
          </cell>
          <cell r="H267">
            <v>17.980096548073099</v>
          </cell>
          <cell r="I267">
            <v>1.8500057506271601</v>
          </cell>
          <cell r="J267">
            <v>21.662375069114098</v>
          </cell>
          <cell r="K267">
            <v>14.968752422947899</v>
          </cell>
          <cell r="L267">
            <v>25.596952313672102</v>
          </cell>
          <cell r="M267">
            <v>16.679019308416098</v>
          </cell>
          <cell r="N267">
            <v>3.5231451674330398</v>
          </cell>
          <cell r="O267">
            <v>37.876886240655303</v>
          </cell>
        </row>
        <row r="268">
          <cell r="A268" t="str">
            <v>T-Bat-Car-STG_S4</v>
          </cell>
          <cell r="B268" t="str">
            <v>VAR_cap</v>
          </cell>
          <cell r="C268" t="str">
            <v>-</v>
          </cell>
          <cell r="D268">
            <v>3.02208852955736E-2</v>
          </cell>
          <cell r="E268">
            <v>10.936266261987109</v>
          </cell>
          <cell r="F268">
            <v>21.563531213349822</v>
          </cell>
          <cell r="G268">
            <v>48.654396167459993</v>
          </cell>
          <cell r="H268">
            <v>52.294398177713077</v>
          </cell>
          <cell r="I268">
            <v>33.084757747735665</v>
          </cell>
          <cell r="J268">
            <v>33.36614445203174</v>
          </cell>
          <cell r="K268">
            <v>33.963818450223137</v>
          </cell>
          <cell r="L268">
            <v>50.278419278577658</v>
          </cell>
          <cell r="M268">
            <v>51.447983862255874</v>
          </cell>
          <cell r="N268">
            <v>38.810122959830238</v>
          </cell>
          <cell r="O268">
            <v>58.078618084802216</v>
          </cell>
        </row>
        <row r="269">
          <cell r="A269" t="str">
            <v>T_TW-ICEGSL-S3</v>
          </cell>
          <cell r="B269" t="str">
            <v>VAR_fout</v>
          </cell>
          <cell r="C269" t="str">
            <v>CO2_T</v>
          </cell>
          <cell r="D269">
            <v>12.93164533812504</v>
          </cell>
          <cell r="E269">
            <v>14.646438653800779</v>
          </cell>
          <cell r="F269">
            <v>14.982616425401575</v>
          </cell>
          <cell r="G269">
            <v>14.779891562859264</v>
          </cell>
          <cell r="H269">
            <v>14.302994180731005</v>
          </cell>
          <cell r="I269">
            <v>4.3173351685742194</v>
          </cell>
          <cell r="J269">
            <v>0.22192475885871396</v>
          </cell>
          <cell r="K269">
            <v>0.2573758529098944</v>
          </cell>
          <cell r="L269">
            <v>0.27405800069843511</v>
          </cell>
          <cell r="M269">
            <v>0.29944511607552371</v>
          </cell>
          <cell r="N269">
            <v>0.32967494789560037</v>
          </cell>
          <cell r="O269">
            <v>0.39480863341590999</v>
          </cell>
        </row>
        <row r="270">
          <cell r="A270" t="str">
            <v>T_TW-ICEGSL-S3</v>
          </cell>
          <cell r="B270" t="str">
            <v>VAR_fout</v>
          </cell>
          <cell r="C270" t="str">
            <v>TPTWL</v>
          </cell>
          <cell r="D270">
            <v>0.12781424134231181</v>
          </cell>
          <cell r="E270">
            <v>0.14491346745225145</v>
          </cell>
          <cell r="F270">
            <v>0.14824997485995964</v>
          </cell>
          <cell r="G270">
            <v>0.14626296770563443</v>
          </cell>
          <cell r="H270">
            <v>0.14159537965277066</v>
          </cell>
          <cell r="I270">
            <v>4.2891453271209988E-2</v>
          </cell>
          <cell r="J270">
            <v>2.3742742417602581E-3</v>
          </cell>
          <cell r="K270">
            <v>2.8114859964759203E-3</v>
          </cell>
          <cell r="L270">
            <v>3.035932380018373E-3</v>
          </cell>
          <cell r="M270">
            <v>3.3587980895794915E-3</v>
          </cell>
          <cell r="N270">
            <v>3.7137472423310627E-3</v>
          </cell>
          <cell r="O270">
            <v>4.4474701003400048E-3</v>
          </cell>
        </row>
        <row r="271">
          <cell r="A271" t="str">
            <v>T_TW-ICEGSL-S3</v>
          </cell>
          <cell r="B271" t="str">
            <v>VAR_fin</v>
          </cell>
          <cell r="C271" t="str">
            <v>TGSL</v>
          </cell>
          <cell r="D271">
            <v>0.1752255465870603</v>
          </cell>
          <cell r="E271">
            <v>0.19846122837128438</v>
          </cell>
          <cell r="F271">
            <v>0.20301648272901876</v>
          </cell>
          <cell r="G271">
            <v>0.20026953337207723</v>
          </cell>
          <cell r="H271">
            <v>0.19380750922399731</v>
          </cell>
          <cell r="I271">
            <v>5.8500476538945925E-2</v>
          </cell>
          <cell r="J271">
            <v>3.0071105536411077E-3</v>
          </cell>
          <cell r="K271">
            <v>3.4874776817058837E-3</v>
          </cell>
          <cell r="L271">
            <v>3.7135230446942442E-3</v>
          </cell>
          <cell r="M271">
            <v>4.057521898042326E-3</v>
          </cell>
          <cell r="N271">
            <v>4.467140215387546E-3</v>
          </cell>
          <cell r="O271">
            <v>5.3497104798903823E-3</v>
          </cell>
        </row>
        <row r="272">
          <cell r="A272" t="str">
            <v>T_TW-ICEGSL-S3</v>
          </cell>
          <cell r="B272" t="str">
            <v>VAR_ncap</v>
          </cell>
          <cell r="C272" t="str">
            <v>-</v>
          </cell>
          <cell r="E272">
            <v>1.5475133099685599E-4</v>
          </cell>
          <cell r="F272">
            <v>2.0046645277342799E-4</v>
          </cell>
          <cell r="G272">
            <v>1.8106858968127101E-4</v>
          </cell>
          <cell r="H272">
            <v>2.7822070179459599E-4</v>
          </cell>
          <cell r="I272">
            <v>2.4094119108072101E-4</v>
          </cell>
          <cell r="J272">
            <v>2.7085265309433E-4</v>
          </cell>
          <cell r="K272">
            <v>3.2442012835618198E-4</v>
          </cell>
          <cell r="L272">
            <v>3.3393226741443402E-4</v>
          </cell>
          <cell r="M272">
            <v>4.1742947827842802E-4</v>
          </cell>
          <cell r="N272">
            <v>4.30723814175628E-4</v>
          </cell>
          <cell r="O272">
            <v>6.1676295288368903E-4</v>
          </cell>
        </row>
        <row r="273">
          <cell r="A273" t="str">
            <v>T_TW-ICEGSL-S3</v>
          </cell>
          <cell r="B273" t="str">
            <v>VAR_cap</v>
          </cell>
          <cell r="C273" t="str">
            <v>-</v>
          </cell>
          <cell r="D273">
            <v>5.3233825036275044E-2</v>
          </cell>
          <cell r="E273">
            <v>6.9211755766765193E-2</v>
          </cell>
          <cell r="F273">
            <v>6.9412872955414207E-2</v>
          </cell>
          <cell r="G273">
            <v>6.959497460213164E-2</v>
          </cell>
          <cell r="H273">
            <v>6.674315870544574E-2</v>
          </cell>
          <cell r="I273">
            <v>1.9886545249997938E-2</v>
          </cell>
          <cell r="J273">
            <v>9.48181340303741E-4</v>
          </cell>
          <cell r="K273">
            <v>1.1133969074984568E-3</v>
          </cell>
          <cell r="L273">
            <v>1.2213753062736989E-3</v>
          </cell>
          <cell r="M273">
            <v>1.3447789404439532E-3</v>
          </cell>
          <cell r="N273">
            <v>1.5051941903702897E-3</v>
          </cell>
          <cell r="O273">
            <v>1.7969042310913752E-3</v>
          </cell>
        </row>
        <row r="274">
          <cell r="A274" t="str">
            <v>T_C-ICEGSLEXT</v>
          </cell>
          <cell r="B274" t="str">
            <v>VAR_fout</v>
          </cell>
          <cell r="C274" t="str">
            <v>CO2_T</v>
          </cell>
          <cell r="D274">
            <v>4722.2896042613302</v>
          </cell>
          <cell r="E274">
            <v>4017.2012146737602</v>
          </cell>
          <cell r="F274">
            <v>3467.81591041192</v>
          </cell>
          <cell r="G274">
            <v>997.98765870847205</v>
          </cell>
        </row>
        <row r="275">
          <cell r="A275" t="str">
            <v>T_C-ICEGSLEXT</v>
          </cell>
          <cell r="B275" t="str">
            <v>VAR_fout</v>
          </cell>
          <cell r="C275" t="str">
            <v>TPCAR</v>
          </cell>
          <cell r="D275">
            <v>18.302993374595722</v>
          </cell>
          <cell r="E275">
            <v>15.924476831049301</v>
          </cell>
          <cell r="F275">
            <v>14.205464605651626</v>
          </cell>
          <cell r="G275">
            <v>4.3081846288352219</v>
          </cell>
        </row>
        <row r="276">
          <cell r="A276" t="str">
            <v>T_C-ICEGSLEXT</v>
          </cell>
          <cell r="B276" t="str">
            <v>VAR_fin</v>
          </cell>
          <cell r="C276" t="str">
            <v>TGSL</v>
          </cell>
          <cell r="D276">
            <v>63.987664014381288</v>
          </cell>
          <cell r="E276">
            <v>54.43362079503737</v>
          </cell>
          <cell r="F276">
            <v>46.989375479836362</v>
          </cell>
          <cell r="G276">
            <v>13.522868004179836</v>
          </cell>
        </row>
        <row r="277">
          <cell r="A277" t="str">
            <v>T_C-ICEGSLEXT</v>
          </cell>
          <cell r="B277" t="str">
            <v>VAR_cap</v>
          </cell>
          <cell r="C277" t="str">
            <v>-</v>
          </cell>
          <cell r="D277">
            <v>2.492090968974384</v>
          </cell>
          <cell r="E277">
            <v>2.1585447890202794</v>
          </cell>
          <cell r="F277">
            <v>1.6628845207687761</v>
          </cell>
          <cell r="G277">
            <v>0.83143217711305528</v>
          </cell>
        </row>
        <row r="278">
          <cell r="A278" t="str">
            <v>T_TW-ICEGSL-S4</v>
          </cell>
          <cell r="B278" t="str">
            <v>VAR_fout</v>
          </cell>
          <cell r="C278" t="str">
            <v>CO2_T</v>
          </cell>
          <cell r="D278">
            <v>8.39811394832509</v>
          </cell>
          <cell r="E278">
            <v>9.3712798639635047</v>
          </cell>
          <cell r="F278">
            <v>9.6333713086515118</v>
          </cell>
          <cell r="G278">
            <v>9.4754785835139916</v>
          </cell>
          <cell r="H278">
            <v>9.6072221798589652</v>
          </cell>
          <cell r="I278">
            <v>9.2589620679110265</v>
          </cell>
          <cell r="J278">
            <v>2.2124108906655171</v>
          </cell>
          <cell r="K278">
            <v>0.17594824233781542</v>
          </cell>
          <cell r="L278">
            <v>0.18924475554782061</v>
          </cell>
          <cell r="M278">
            <v>0.21190327268037851</v>
          </cell>
          <cell r="N278">
            <v>0.22541510022507633</v>
          </cell>
          <cell r="O278">
            <v>0.27388615113591619</v>
          </cell>
        </row>
        <row r="279">
          <cell r="A279" t="str">
            <v>T_TW-ICEGSL-S4</v>
          </cell>
          <cell r="B279" t="str">
            <v>VAR_fout</v>
          </cell>
          <cell r="C279" t="str">
            <v>TPTWL</v>
          </cell>
          <cell r="D279">
            <v>7.6903243784486056E-2</v>
          </cell>
          <cell r="E279">
            <v>8.5894087032154134E-2</v>
          </cell>
          <cell r="F279">
            <v>8.8301362635210087E-2</v>
          </cell>
          <cell r="G279">
            <v>8.6865076410517744E-2</v>
          </cell>
          <cell r="H279">
            <v>8.8092719029537678E-2</v>
          </cell>
          <cell r="I279">
            <v>8.4932253920337458E-2</v>
          </cell>
          <cell r="J279">
            <v>2.0407820220258176E-2</v>
          </cell>
          <cell r="K279">
            <v>1.7722977028624704E-3</v>
          </cell>
          <cell r="L279">
            <v>1.9360934489789916E-3</v>
          </cell>
          <cell r="M279">
            <v>2.194081960727459E-3</v>
          </cell>
          <cell r="N279">
            <v>2.3517068825662916E-3</v>
          </cell>
          <cell r="O279">
            <v>2.86590222163034E-3</v>
          </cell>
        </row>
        <row r="280">
          <cell r="A280" t="str">
            <v>T_TW-ICEGSL-S4</v>
          </cell>
          <cell r="B280" t="str">
            <v>VAR_fin</v>
          </cell>
          <cell r="C280" t="str">
            <v>TGSL</v>
          </cell>
          <cell r="D280">
            <v>0.11379558195562453</v>
          </cell>
          <cell r="E280">
            <v>0.12698211197782538</v>
          </cell>
          <cell r="F280">
            <v>0.13053348656709374</v>
          </cell>
          <cell r="G280">
            <v>0.12839401874680201</v>
          </cell>
          <cell r="H280">
            <v>0.1301791623287121</v>
          </cell>
          <cell r="I280">
            <v>0.12546019062210073</v>
          </cell>
          <cell r="J280">
            <v>2.9978467353191266E-2</v>
          </cell>
          <cell r="K280">
            <v>2.384122524902642E-3</v>
          </cell>
          <cell r="L280">
            <v>2.5642920805937753E-3</v>
          </cell>
          <cell r="M280">
            <v>2.8713180579997104E-3</v>
          </cell>
          <cell r="N280">
            <v>3.0544051521013047E-3</v>
          </cell>
          <cell r="O280">
            <v>3.7111944598362621E-3</v>
          </cell>
        </row>
        <row r="281">
          <cell r="A281" t="str">
            <v>T_TW-ICEGSL-S4</v>
          </cell>
          <cell r="B281" t="str">
            <v>VAR_ncap</v>
          </cell>
          <cell r="C281" t="str">
            <v>-</v>
          </cell>
          <cell r="E281">
            <v>9.1130214205914403E-5</v>
          </cell>
          <cell r="F281">
            <v>9.1691392249057698E-5</v>
          </cell>
          <cell r="G281">
            <v>1.016597722368E-4</v>
          </cell>
          <cell r="H281">
            <v>1.22527105609736E-4</v>
          </cell>
          <cell r="I281">
            <v>1.3292505500146599E-4</v>
          </cell>
          <cell r="J281">
            <v>1.5199013409571599E-4</v>
          </cell>
          <cell r="K281">
            <v>1.86796386713065E-4</v>
          </cell>
          <cell r="L281">
            <v>1.7657610205037101E-4</v>
          </cell>
          <cell r="M281">
            <v>2.21406282858905E-4</v>
          </cell>
          <cell r="N281">
            <v>2.27283873164375E-4</v>
          </cell>
          <cell r="O281">
            <v>3.33961123945522E-4</v>
          </cell>
        </row>
        <row r="282">
          <cell r="A282" t="str">
            <v>T_TW-ICEGSL-S4</v>
          </cell>
          <cell r="B282" t="str">
            <v>VAR_cap</v>
          </cell>
          <cell r="C282" t="str">
            <v>-</v>
          </cell>
          <cell r="D282">
            <v>3.2742925512432124E-2</v>
          </cell>
          <cell r="E282">
            <v>4.0962262255721409E-2</v>
          </cell>
          <cell r="F282">
            <v>4.105495060705177E-2</v>
          </cell>
          <cell r="G282">
            <v>4.1157526571163658E-2</v>
          </cell>
          <cell r="H282">
            <v>4.1279542377900519E-2</v>
          </cell>
          <cell r="I282">
            <v>3.9858252828163451E-2</v>
          </cell>
          <cell r="J282">
            <v>9.2832649164498581E-3</v>
          </cell>
          <cell r="K282">
            <v>6.9494717161134342E-4</v>
          </cell>
          <cell r="L282">
            <v>7.6978627537356006E-4</v>
          </cell>
          <cell r="M282">
            <v>8.6832287957783953E-4</v>
          </cell>
          <cell r="N282">
            <v>9.3930502294589538E-4</v>
          </cell>
          <cell r="O282">
            <v>1.1450430399824892E-3</v>
          </cell>
        </row>
        <row r="283">
          <cell r="A283" t="str">
            <v>T_C-ICEDSLEXT</v>
          </cell>
          <cell r="B283" t="str">
            <v>VAR_fout</v>
          </cell>
          <cell r="C283" t="str">
            <v>CO2_T</v>
          </cell>
          <cell r="D283">
            <v>3821.2872513719799</v>
          </cell>
          <cell r="E283">
            <v>3569.7772436264499</v>
          </cell>
          <cell r="F283">
            <v>2582.9114886222201</v>
          </cell>
          <cell r="G283">
            <v>1097.0106942884599</v>
          </cell>
        </row>
        <row r="284">
          <cell r="A284" t="str">
            <v>T_C-ICEDSLEXT</v>
          </cell>
          <cell r="B284" t="str">
            <v>VAR_fout</v>
          </cell>
          <cell r="C284" t="str">
            <v>TPCAR</v>
          </cell>
          <cell r="D284">
            <v>17.673766343105683</v>
          </cell>
          <cell r="E284">
            <v>17.235949702427735</v>
          </cell>
          <cell r="F284">
            <v>13.258402823906888</v>
          </cell>
          <cell r="G284">
            <v>6.1884177775060447</v>
          </cell>
        </row>
        <row r="285">
          <cell r="A285" t="str">
            <v>T_C-ICEDSLEXT</v>
          </cell>
          <cell r="B285" t="str">
            <v>VAR_fin</v>
          </cell>
          <cell r="C285" t="str">
            <v>TDSL</v>
          </cell>
          <cell r="D285">
            <v>52.132158954597266</v>
          </cell>
          <cell r="E285">
            <v>48.700917375531326</v>
          </cell>
          <cell r="F285">
            <v>35.237537361831095</v>
          </cell>
          <cell r="G285">
            <v>14.966039485517861</v>
          </cell>
        </row>
        <row r="286">
          <cell r="A286" t="str">
            <v>T_C-ICEDSLEXT</v>
          </cell>
          <cell r="B286" t="str">
            <v>VAR_cap</v>
          </cell>
          <cell r="C286" t="str">
            <v>-</v>
          </cell>
          <cell r="D286">
            <v>1.0585489002809412</v>
          </cell>
          <cell r="E286">
            <v>0.91828356262164612</v>
          </cell>
          <cell r="F286">
            <v>0.70637174586967999</v>
          </cell>
          <cell r="G286">
            <v>0.35317852880374112</v>
          </cell>
        </row>
        <row r="287">
          <cell r="A287" t="str">
            <v>T-Plg-ELC-GSL_S1</v>
          </cell>
          <cell r="B287" t="str">
            <v>VAR_fout</v>
          </cell>
          <cell r="C287" t="str">
            <v>T-PEVmix-ELC_GSL_S1</v>
          </cell>
          <cell r="E287">
            <v>1.7208708077844144E-4</v>
          </cell>
          <cell r="F287">
            <v>3.0010251947240575E-4</v>
          </cell>
          <cell r="G287">
            <v>5.4868012379743992E-4</v>
          </cell>
          <cell r="H287">
            <v>7.0878415525791987E-4</v>
          </cell>
          <cell r="I287">
            <v>1.0222811659038864E-3</v>
          </cell>
          <cell r="J287">
            <v>1.6443369052035499E-3</v>
          </cell>
          <cell r="K287">
            <v>1.9716978629184226E-3</v>
          </cell>
          <cell r="L287">
            <v>3.7666825903341556E-3</v>
          </cell>
          <cell r="M287">
            <v>7.174204772831338E-3</v>
          </cell>
          <cell r="N287">
            <v>1.0581152671373687E-2</v>
          </cell>
          <cell r="O287">
            <v>1.6092045596820714E-2</v>
          </cell>
        </row>
        <row r="288">
          <cell r="A288" t="str">
            <v>T-Plg-ELC-GSL_S1</v>
          </cell>
          <cell r="B288" t="str">
            <v>VAR_fin</v>
          </cell>
          <cell r="C288" t="str">
            <v>T-ELC-car-PlgSTGOut_S1</v>
          </cell>
          <cell r="E288">
            <v>9.4480113699050571E-5</v>
          </cell>
          <cell r="F288">
            <v>1.6476379303353555E-4</v>
          </cell>
          <cell r="G288">
            <v>3.0123911827834032E-4</v>
          </cell>
          <cell r="H288">
            <v>3.8012974144882561E-4</v>
          </cell>
          <cell r="I288">
            <v>5.3593866387663684E-4</v>
          </cell>
          <cell r="J288">
            <v>8.2230609787100099E-4</v>
          </cell>
          <cell r="K288">
            <v>9.417172771620739E-4</v>
          </cell>
          <cell r="L288">
            <v>1.7530058181417069E-3</v>
          </cell>
          <cell r="M288">
            <v>3.108048304528955E-3</v>
          </cell>
          <cell r="N288">
            <v>4.5743408695650013E-3</v>
          </cell>
          <cell r="O288">
            <v>6.6508140251298493E-3</v>
          </cell>
        </row>
        <row r="289">
          <cell r="A289" t="str">
            <v>T-Plg-ELC-GSL_S2</v>
          </cell>
          <cell r="B289" t="str">
            <v>VAR_fout</v>
          </cell>
          <cell r="C289" t="str">
            <v>T-PEVmix-ELC_GSL_S2</v>
          </cell>
          <cell r="D289">
            <v>4.5486206716058401E-3</v>
          </cell>
          <cell r="E289">
            <v>3.0444134018085471E-3</v>
          </cell>
          <cell r="F289">
            <v>6.7896248295802536E-3</v>
          </cell>
          <cell r="G289">
            <v>6.690299248938574E-3</v>
          </cell>
          <cell r="H289">
            <v>5.2389677776321112E-3</v>
          </cell>
          <cell r="I289">
            <v>4.1739015707478377E-3</v>
          </cell>
          <cell r="J289">
            <v>5.4214329253737406E-3</v>
          </cell>
          <cell r="K289">
            <v>5.4420397724905525E-3</v>
          </cell>
          <cell r="L289">
            <v>9.9650107779585724E-3</v>
          </cell>
          <cell r="M289">
            <v>7.2476236998957444E-2</v>
          </cell>
          <cell r="N289">
            <v>0.17035471174469999</v>
          </cell>
          <cell r="O289">
            <v>0.23311734092198408</v>
          </cell>
        </row>
        <row r="290">
          <cell r="A290" t="str">
            <v>T-Plg-ELC-GSL_S2</v>
          </cell>
          <cell r="B290" t="str">
            <v>VAR_fin</v>
          </cell>
          <cell r="C290" t="str">
            <v>T-ELC-car-PlgSTGOut_S2</v>
          </cell>
          <cell r="D290">
            <v>3.0260852901508139E-3</v>
          </cell>
          <cell r="E290">
            <v>2.0253732455334482E-3</v>
          </cell>
          <cell r="F290">
            <v>4.5169701555223384E-3</v>
          </cell>
          <cell r="G290">
            <v>4.4508912933319328E-3</v>
          </cell>
          <cell r="H290">
            <v>3.3906347083084037E-3</v>
          </cell>
          <cell r="I290">
            <v>2.6396077587914389E-3</v>
          </cell>
          <cell r="J290">
            <v>3.2641027580876513E-3</v>
          </cell>
          <cell r="K290">
            <v>3.1327855899759408E-3</v>
          </cell>
          <cell r="L290">
            <v>5.5573958290660967E-3</v>
          </cell>
          <cell r="M290">
            <v>3.6902405325324052E-2</v>
          </cell>
          <cell r="N290">
            <v>8.5659411802929505E-2</v>
          </cell>
          <cell r="O290">
            <v>0.11593649308859462</v>
          </cell>
        </row>
        <row r="291">
          <cell r="A291" t="str">
            <v>T-Plg-ELC-DSL_S1</v>
          </cell>
          <cell r="B291" t="str">
            <v>VAR_fout</v>
          </cell>
          <cell r="C291" t="str">
            <v>T-PEVmix-ELC_DSL_S1</v>
          </cell>
          <cell r="E291">
            <v>1.7201146354981576E-4</v>
          </cell>
          <cell r="F291">
            <v>3.1587899565825979E-4</v>
          </cell>
          <cell r="G291">
            <v>6.4795915203848264E-4</v>
          </cell>
          <cell r="H291">
            <v>1.1329301651553517E-3</v>
          </cell>
          <cell r="I291">
            <v>2.5824763713027487E-3</v>
          </cell>
          <cell r="J291">
            <v>3.5717426071338568E-3</v>
          </cell>
          <cell r="K291">
            <v>7.7181459107781587E-3</v>
          </cell>
          <cell r="L291">
            <v>5.8842082422681762E-3</v>
          </cell>
          <cell r="M291">
            <v>2.273980060493965E-3</v>
          </cell>
          <cell r="N291">
            <v>8.9310748118883994E-4</v>
          </cell>
          <cell r="O291">
            <v>4.4095155123390913E-4</v>
          </cell>
        </row>
        <row r="292">
          <cell r="A292" t="str">
            <v>T-Plg-ELC-DSL_S1</v>
          </cell>
          <cell r="B292" t="str">
            <v>VAR_fin</v>
          </cell>
          <cell r="C292" t="str">
            <v>T-ELC-car-PlgSTGOut_S1</v>
          </cell>
          <cell r="E292">
            <v>9.443859794826987E-5</v>
          </cell>
          <cell r="F292">
            <v>1.7342547325419592E-4</v>
          </cell>
          <cell r="G292">
            <v>3.5574578916679298E-4</v>
          </cell>
          <cell r="H292">
            <v>6.0752960554148955E-4</v>
          </cell>
          <cell r="I292">
            <v>1.3526746713777027E-3</v>
          </cell>
          <cell r="J292">
            <v>1.784043708787712E-3</v>
          </cell>
          <cell r="K292">
            <v>3.6801534011187062E-3</v>
          </cell>
          <cell r="L292">
            <v>2.7341584735896263E-3</v>
          </cell>
          <cell r="M292">
            <v>9.8659733469097922E-4</v>
          </cell>
          <cell r="N292">
            <v>3.8761070172418135E-4</v>
          </cell>
          <cell r="O292">
            <v>1.8224449736388087E-4</v>
          </cell>
        </row>
        <row r="293">
          <cell r="A293" t="str">
            <v>T_TRM_ELC</v>
          </cell>
          <cell r="B293" t="str">
            <v>VAR_fout</v>
          </cell>
          <cell r="C293" t="str">
            <v>TPTRM</v>
          </cell>
          <cell r="D293">
            <v>3.3477999999999994E-2</v>
          </cell>
          <cell r="E293">
            <v>3.4238693943285006E-2</v>
          </cell>
          <cell r="F293">
            <v>3.537973485821249E-2</v>
          </cell>
          <cell r="G293">
            <v>3.7281469716424979E-2</v>
          </cell>
          <cell r="H293">
            <v>3.8200039755124107E-2</v>
          </cell>
          <cell r="I293">
            <v>3.9061076358642186E-2</v>
          </cell>
          <cell r="J293">
            <v>3.9708612294883733E-2</v>
          </cell>
          <cell r="K293">
            <v>4.0356148231125301E-2</v>
          </cell>
          <cell r="L293">
            <v>4.2371906290567779E-2</v>
          </cell>
          <cell r="M293">
            <v>4.3525301587149907E-2</v>
          </cell>
          <cell r="N293">
            <v>4.4673212327442917E-2</v>
          </cell>
          <cell r="O293">
            <v>4.5811892235102694E-2</v>
          </cell>
        </row>
        <row r="294">
          <cell r="A294" t="str">
            <v>T_TRM_ELC</v>
          </cell>
          <cell r="B294" t="str">
            <v>VAR_fin</v>
          </cell>
          <cell r="C294" t="str">
            <v>TELC</v>
          </cell>
          <cell r="D294">
            <v>0.58772895164057959</v>
          </cell>
          <cell r="E294">
            <v>0.61504030570008339</v>
          </cell>
          <cell r="F294">
            <v>0.65847123751882963</v>
          </cell>
          <cell r="G294">
            <v>0.73826743502205472</v>
          </cell>
          <cell r="H294">
            <v>0.7564574460789345</v>
          </cell>
          <cell r="I294">
            <v>0.77350814954032066</v>
          </cell>
          <cell r="J294">
            <v>0.78633099956125296</v>
          </cell>
          <cell r="K294">
            <v>0.7991538495821856</v>
          </cell>
          <cell r="L294">
            <v>0.83907095970389334</v>
          </cell>
          <cell r="M294">
            <v>0.86191110505360957</v>
          </cell>
          <cell r="N294">
            <v>0.88464264231103162</v>
          </cell>
          <cell r="O294">
            <v>0.90719138572521052</v>
          </cell>
        </row>
        <row r="295">
          <cell r="A295" t="str">
            <v>T-Plg-ELC-GSL_S3</v>
          </cell>
          <cell r="B295" t="str">
            <v>VAR_fout</v>
          </cell>
          <cell r="C295" t="str">
            <v>T-PEVmix-ELC_GSL_S3</v>
          </cell>
          <cell r="E295">
            <v>2.7405122268880273E-2</v>
          </cell>
          <cell r="F295">
            <v>0.10462763382939105</v>
          </cell>
          <cell r="G295">
            <v>0.22242318970521283</v>
          </cell>
          <cell r="H295">
            <v>0.34718924557370368</v>
          </cell>
          <cell r="I295">
            <v>0.28546371121459252</v>
          </cell>
          <cell r="J295">
            <v>0.3009203955560954</v>
          </cell>
          <cell r="K295">
            <v>0.15099135704634006</v>
          </cell>
          <cell r="L295">
            <v>0.42918526528702122</v>
          </cell>
          <cell r="M295">
            <v>0.40569514259097383</v>
          </cell>
          <cell r="N295">
            <v>0.32042963597960489</v>
          </cell>
          <cell r="O295">
            <v>0.10711663216657918</v>
          </cell>
        </row>
        <row r="296">
          <cell r="A296" t="str">
            <v>T-Plg-ELC-GSL_S3</v>
          </cell>
          <cell r="B296" t="str">
            <v>VAR_fin</v>
          </cell>
          <cell r="C296" t="str">
            <v>T-ELC-car-PlgSTGOut_S3</v>
          </cell>
          <cell r="E296">
            <v>1.955881073976547E-2</v>
          </cell>
          <cell r="F296">
            <v>7.4671883166247149E-2</v>
          </cell>
          <cell r="G296">
            <v>0.15874160417518723</v>
          </cell>
          <cell r="H296">
            <v>0.23666636707672092</v>
          </cell>
          <cell r="I296">
            <v>0.18645860809791334</v>
          </cell>
          <cell r="J296">
            <v>0.18687113365239616</v>
          </cell>
          <cell r="K296">
            <v>9.0569478469375922E-2</v>
          </cell>
          <cell r="L296">
            <v>0.24243954386537112</v>
          </cell>
          <cell r="M296">
            <v>0.21920462053646686</v>
          </cell>
          <cell r="N296">
            <v>0.17326330582657887</v>
          </cell>
          <cell r="O296">
            <v>5.7090468797374026E-2</v>
          </cell>
        </row>
        <row r="297">
          <cell r="A297" t="str">
            <v>T-Plg-ELC-DSL_S2</v>
          </cell>
          <cell r="B297" t="str">
            <v>VAR_fout</v>
          </cell>
          <cell r="C297" t="str">
            <v>T-PEVmix-ELC_DSL_S2</v>
          </cell>
          <cell r="E297">
            <v>1.9617938582012899E-4</v>
          </cell>
          <cell r="F297">
            <v>1.1395281709178356E-3</v>
          </cell>
          <cell r="G297">
            <v>2.2436285805453519E-3</v>
          </cell>
          <cell r="H297">
            <v>7.7187204612453901E-3</v>
          </cell>
          <cell r="I297">
            <v>1.3366766249913105E-2</v>
          </cell>
          <cell r="J297">
            <v>1.7185760082167066E-2</v>
          </cell>
          <cell r="K297">
            <v>2.3869723151996119E-2</v>
          </cell>
          <cell r="L297">
            <v>1.6118154896561883E-2</v>
          </cell>
          <cell r="M297">
            <v>8.6544898017783065E-3</v>
          </cell>
          <cell r="N297">
            <v>2.1228068925710341E-3</v>
          </cell>
          <cell r="O297">
            <v>6.9651049820814641E-4</v>
          </cell>
        </row>
        <row r="298">
          <cell r="A298" t="str">
            <v>T-Plg-ELC-DSL_S2</v>
          </cell>
          <cell r="B298" t="str">
            <v>VAR_fin</v>
          </cell>
          <cell r="C298" t="str">
            <v>T-ELC-car-PlgSTGOut_S2</v>
          </cell>
          <cell r="E298">
            <v>1.3051331305046602E-4</v>
          </cell>
          <cell r="F298">
            <v>7.5810002299214329E-4</v>
          </cell>
          <cell r="G298">
            <v>1.4926308290625849E-3</v>
          </cell>
          <cell r="H298">
            <v>4.9932452566190883E-3</v>
          </cell>
          <cell r="I298">
            <v>8.3990616506594683E-3</v>
          </cell>
          <cell r="J298">
            <v>1.0265839342832579E-2</v>
          </cell>
          <cell r="K298">
            <v>1.3650713508522946E-2</v>
          </cell>
          <cell r="L298">
            <v>8.9516020991029874E-3</v>
          </cell>
          <cell r="M298">
            <v>4.5096790286225921E-3</v>
          </cell>
          <cell r="N298">
            <v>1.1089936622456912E-3</v>
          </cell>
          <cell r="O298">
            <v>3.4639630085977569E-4</v>
          </cell>
        </row>
        <row r="299">
          <cell r="A299" t="str">
            <v>T_TW-ICEGSLEXT</v>
          </cell>
          <cell r="B299" t="str">
            <v>VAR_fout</v>
          </cell>
          <cell r="C299" t="str">
            <v>CO2_T</v>
          </cell>
          <cell r="D299">
            <v>145.36826892130901</v>
          </cell>
          <cell r="E299">
            <v>52.510439484397203</v>
          </cell>
          <cell r="F299">
            <v>50.974822484160498</v>
          </cell>
          <cell r="G299">
            <v>33.480901412526102</v>
          </cell>
        </row>
        <row r="300">
          <cell r="A300" t="str">
            <v>T_TW-ICEGSLEXT</v>
          </cell>
          <cell r="B300" t="str">
            <v>VAR_fout</v>
          </cell>
          <cell r="C300" t="str">
            <v>TPTWL</v>
          </cell>
          <cell r="D300">
            <v>1.5190099785451816</v>
          </cell>
          <cell r="E300">
            <v>0.56013862717543195</v>
          </cell>
          <cell r="F300">
            <v>0.56041095908614935</v>
          </cell>
          <cell r="G300">
            <v>0.38631481178236415</v>
          </cell>
        </row>
        <row r="301">
          <cell r="A301" t="str">
            <v>T_TW-ICEGSLEXT</v>
          </cell>
          <cell r="B301" t="str">
            <v>VAR_fin</v>
          </cell>
          <cell r="C301" t="str">
            <v>TGSL</v>
          </cell>
          <cell r="D301">
            <v>1.9697597414811499</v>
          </cell>
          <cell r="E301">
            <v>0.71152357024928514</v>
          </cell>
          <cell r="F301">
            <v>0.69071575181789269</v>
          </cell>
          <cell r="G301">
            <v>0.45367075084723674</v>
          </cell>
        </row>
        <row r="302">
          <cell r="A302" t="str">
            <v>T_TW-ICEGSLEXT</v>
          </cell>
          <cell r="B302" t="str">
            <v>VAR_cap</v>
          </cell>
          <cell r="C302" t="str">
            <v>-</v>
          </cell>
          <cell r="D302">
            <v>0.55676885347450344</v>
          </cell>
          <cell r="E302">
            <v>0.26964491881104896</v>
          </cell>
          <cell r="F302">
            <v>0.26910239115130796</v>
          </cell>
          <cell r="G302">
            <v>0.18592333024355498</v>
          </cell>
        </row>
        <row r="303">
          <cell r="A303" t="str">
            <v>T-Plg-ELC-GSL_S4</v>
          </cell>
          <cell r="B303" t="str">
            <v>VAR_fout</v>
          </cell>
          <cell r="C303" t="str">
            <v>T-PEVmix-ELC_GSL_S4</v>
          </cell>
          <cell r="E303">
            <v>2.2604453947509171E-3</v>
          </cell>
          <cell r="F303">
            <v>5.42838470233779E-3</v>
          </cell>
          <cell r="G303">
            <v>9.5794266829618401E-3</v>
          </cell>
          <cell r="H303">
            <v>1.4339483982160652E-2</v>
          </cell>
          <cell r="I303">
            <v>1.1435587479752847E-2</v>
          </cell>
          <cell r="J303">
            <v>2.3501858854792654E-2</v>
          </cell>
          <cell r="K303">
            <v>2.0682718786248038E-2</v>
          </cell>
          <cell r="L303">
            <v>0.10644083373445462</v>
          </cell>
          <cell r="M303">
            <v>9.8223416340444195E-2</v>
          </cell>
          <cell r="N303">
            <v>6.7748668364819215E-2</v>
          </cell>
          <cell r="O303">
            <v>0.57434413526936623</v>
          </cell>
        </row>
        <row r="304">
          <cell r="A304" t="str">
            <v>T-Plg-ELC-GSL_S4</v>
          </cell>
          <cell r="B304" t="str">
            <v>VAR_fin</v>
          </cell>
          <cell r="C304" t="str">
            <v>T-ELC-car-PlgSTGOut_S4</v>
          </cell>
          <cell r="E304">
            <v>1.6876558104418414E-3</v>
          </cell>
          <cell r="F304">
            <v>4.0528494983721819E-3</v>
          </cell>
          <cell r="G304">
            <v>7.1520308076203762E-3</v>
          </cell>
          <cell r="H304">
            <v>1.0410718715538421E-2</v>
          </cell>
          <cell r="I304">
            <v>8.1085993284303135E-3</v>
          </cell>
          <cell r="J304">
            <v>1.5778613779398688E-2</v>
          </cell>
          <cell r="K304">
            <v>1.3403593650440221E-2</v>
          </cell>
          <cell r="L304">
            <v>6.4778916449616766E-2</v>
          </cell>
          <cell r="M304">
            <v>5.7204143179898539E-2</v>
          </cell>
          <cell r="N304">
            <v>3.9483370157539457E-2</v>
          </cell>
          <cell r="O304">
            <v>0.32672666799333855</v>
          </cell>
        </row>
        <row r="305">
          <cell r="A305" t="str">
            <v>T-Plg-ELC-DSL_S3</v>
          </cell>
          <cell r="B305" t="str">
            <v>VAR_fout</v>
          </cell>
          <cell r="C305" t="str">
            <v>T-PEVmix-ELC_DSL_S3</v>
          </cell>
          <cell r="E305">
            <v>6.5180009839280018E-2</v>
          </cell>
          <cell r="F305">
            <v>0.30512295201803646</v>
          </cell>
          <cell r="G305">
            <v>1.6765140413443116</v>
          </cell>
          <cell r="H305">
            <v>3.2415214246592257</v>
          </cell>
          <cell r="I305">
            <v>2.6141264152112402</v>
          </cell>
          <cell r="J305">
            <v>2.5301100335141862</v>
          </cell>
          <cell r="K305">
            <v>2.8850957786641325</v>
          </cell>
          <cell r="L305">
            <v>1.6919344582038092</v>
          </cell>
          <cell r="M305">
            <v>0.84784981022817907</v>
          </cell>
          <cell r="N305">
            <v>0.11835462469975441</v>
          </cell>
          <cell r="O305">
            <v>8.2936636543146471E-4</v>
          </cell>
        </row>
        <row r="306">
          <cell r="A306" t="str">
            <v>T-Plg-ELC-DSL_S3</v>
          </cell>
          <cell r="B306" t="str">
            <v>VAR_fin</v>
          </cell>
          <cell r="C306" t="str">
            <v>T-ELC-car-PlgSTGOut_S3</v>
          </cell>
          <cell r="E306">
            <v>4.6518437829053932E-2</v>
          </cell>
          <cell r="F306">
            <v>0.21776374548987384</v>
          </cell>
          <cell r="G306">
            <v>1.1965143054460272</v>
          </cell>
          <cell r="H306">
            <v>2.2052751168352578</v>
          </cell>
          <cell r="I306">
            <v>1.6993679383400138</v>
          </cell>
          <cell r="J306">
            <v>1.5647355709595867</v>
          </cell>
          <cell r="K306">
            <v>1.7044460191634898</v>
          </cell>
          <cell r="L306">
            <v>0.95022197869183223</v>
          </cell>
          <cell r="M306">
            <v>0.45616084879499935</v>
          </cell>
          <cell r="N306">
            <v>6.4472860749851785E-2</v>
          </cell>
          <cell r="O306">
            <v>4.4203139745490949E-4</v>
          </cell>
        </row>
        <row r="307">
          <cell r="A307" t="str">
            <v>T-Plg-ELC-DSL_S4</v>
          </cell>
          <cell r="B307" t="str">
            <v>VAR_fout</v>
          </cell>
          <cell r="C307" t="str">
            <v>T-PEVmix-ELC_DSL_S4</v>
          </cell>
          <cell r="E307">
            <v>5.0471310931132828E-4</v>
          </cell>
          <cell r="F307">
            <v>2.1481108806330135E-3</v>
          </cell>
          <cell r="G307">
            <v>3.9583314048724158E-3</v>
          </cell>
          <cell r="H307">
            <v>0.67345657436826545</v>
          </cell>
          <cell r="I307">
            <v>1.7653168234306695</v>
          </cell>
          <cell r="J307">
            <v>2.4679776180411732</v>
          </cell>
          <cell r="K307">
            <v>2.4440319424923986</v>
          </cell>
          <cell r="L307">
            <v>2.5138468892918633</v>
          </cell>
          <cell r="M307">
            <v>3.1960889091073739</v>
          </cell>
          <cell r="N307">
            <v>4.0111042562007491</v>
          </cell>
          <cell r="O307">
            <v>3.9143542384308514</v>
          </cell>
        </row>
        <row r="308">
          <cell r="A308" t="str">
            <v>T-Plg-ELC-DSL_S4</v>
          </cell>
          <cell r="B308" t="str">
            <v>VAR_fin</v>
          </cell>
          <cell r="C308" t="str">
            <v>T-ELC-car-PlgSTGOut_S4</v>
          </cell>
          <cell r="E308">
            <v>3.768204326073938E-4</v>
          </cell>
          <cell r="F308">
            <v>1.6037865004799722E-3</v>
          </cell>
          <cell r="G308">
            <v>2.9553029728565782E-3</v>
          </cell>
          <cell r="H308">
            <v>0.48124098071575727</v>
          </cell>
          <cell r="I308">
            <v>1.2079373162243239</v>
          </cell>
          <cell r="J308">
            <v>1.6116196929619404</v>
          </cell>
          <cell r="K308">
            <v>1.529903810186807</v>
          </cell>
          <cell r="L308">
            <v>1.5000350754209231</v>
          </cell>
          <cell r="M308">
            <v>1.8257435337718448</v>
          </cell>
          <cell r="N308">
            <v>2.2902415216139351</v>
          </cell>
          <cell r="O308">
            <v>2.2267554226322921</v>
          </cell>
        </row>
        <row r="309">
          <cell r="A309" t="str">
            <v>TFLGV-ICENGA</v>
          </cell>
          <cell r="B309" t="str">
            <v>VAR_fout</v>
          </cell>
          <cell r="C309" t="str">
            <v>CO2_T</v>
          </cell>
          <cell r="D309">
            <v>0.84611643998929309</v>
          </cell>
          <cell r="E309">
            <v>0.86009193485827184</v>
          </cell>
          <cell r="F309">
            <v>1.1599126829749495</v>
          </cell>
          <cell r="G309">
            <v>5.9900810162530817E-3</v>
          </cell>
          <cell r="H309">
            <v>4.9959413540666157E-3</v>
          </cell>
          <cell r="I309">
            <v>4.5580655303490685E-3</v>
          </cell>
          <cell r="J309">
            <v>4.6220327256363495E-3</v>
          </cell>
          <cell r="K309">
            <v>4.8297325437008012E-3</v>
          </cell>
          <cell r="L309">
            <v>4.9001631936454512E-3</v>
          </cell>
          <cell r="M309">
            <v>5.1001619657399903E-3</v>
          </cell>
          <cell r="N309">
            <v>5.1938593214347515E-3</v>
          </cell>
          <cell r="O309">
            <v>5.5024807653503201E-3</v>
          </cell>
        </row>
        <row r="310">
          <cell r="A310" t="str">
            <v>TFLGV-ICENGA</v>
          </cell>
          <cell r="B310" t="str">
            <v>VAR_fout</v>
          </cell>
          <cell r="C310" t="str">
            <v>TFLGV</v>
          </cell>
          <cell r="D310">
            <v>4.8093157550383086E-3</v>
          </cell>
          <cell r="E310">
            <v>4.8887523012170865E-3</v>
          </cell>
          <cell r="F310">
            <v>6.5929298581773963E-3</v>
          </cell>
          <cell r="G310">
            <v>3.4047549065216546E-5</v>
          </cell>
          <cell r="H310">
            <v>2.8396871080372849E-5</v>
          </cell>
          <cell r="I310">
            <v>2.5907990119991351E-5</v>
          </cell>
          <cell r="J310">
            <v>2.6271578895201313E-5</v>
          </cell>
          <cell r="K310">
            <v>2.7452142184278403E-5</v>
          </cell>
          <cell r="L310">
            <v>2.7852469158684707E-5</v>
          </cell>
          <cell r="M310">
            <v>2.8989259794303135E-5</v>
          </cell>
          <cell r="N310">
            <v>2.9521834446739734E-5</v>
          </cell>
          <cell r="O310">
            <v>3.1276035053673434E-5</v>
          </cell>
        </row>
        <row r="311">
          <cell r="A311" t="str">
            <v>TFLGV-ICENGA</v>
          </cell>
          <cell r="B311" t="str">
            <v>VAR_fin</v>
          </cell>
          <cell r="C311" t="str">
            <v>TNGA</v>
          </cell>
          <cell r="D311">
            <v>1.5002064538817281E-2</v>
          </cell>
          <cell r="E311">
            <v>1.5249857001033229E-2</v>
          </cell>
          <cell r="F311">
            <v>2.0565827712321814E-2</v>
          </cell>
          <cell r="G311">
            <v>1.0620711021725319E-4</v>
          </cell>
          <cell r="H311">
            <v>8.8580520462174019E-5</v>
          </cell>
          <cell r="I311">
            <v>8.0816764722501299E-5</v>
          </cell>
          <cell r="J311">
            <v>8.1950934851708442E-5</v>
          </cell>
          <cell r="K311">
            <v>8.5633555739376052E-5</v>
          </cell>
          <cell r="L311">
            <v>8.6882326128465433E-5</v>
          </cell>
          <cell r="M311">
            <v>9.0428403647872379E-5</v>
          </cell>
          <cell r="N311">
            <v>9.2089704280758026E-5</v>
          </cell>
          <cell r="O311">
            <v>9.7561715697700699E-5</v>
          </cell>
        </row>
        <row r="312">
          <cell r="A312" t="str">
            <v>TFLGV-ICENGA</v>
          </cell>
          <cell r="B312" t="str">
            <v>VAR_ncap</v>
          </cell>
          <cell r="C312" t="str">
            <v>-</v>
          </cell>
          <cell r="D312">
            <v>8.0293147215519798E-8</v>
          </cell>
          <cell r="E312">
            <v>6.4955310553403001E-6</v>
          </cell>
          <cell r="F312">
            <v>5.8129469676895997E-6</v>
          </cell>
          <cell r="G312">
            <v>6.4103950707504599E-7</v>
          </cell>
          <cell r="H312">
            <v>1.3126543549117901E-6</v>
          </cell>
          <cell r="I312">
            <v>7.9469087003878205E-7</v>
          </cell>
          <cell r="J312">
            <v>8.2935442315152604E-7</v>
          </cell>
          <cell r="K312">
            <v>1.0761155139928399E-6</v>
          </cell>
          <cell r="L312">
            <v>8.6859287689063304E-7</v>
          </cell>
          <cell r="M312">
            <v>9.0901496315802698E-7</v>
          </cell>
          <cell r="N312">
            <v>1.25131913517649E-6</v>
          </cell>
          <cell r="O312">
            <v>7.0534820799439604E-7</v>
          </cell>
        </row>
        <row r="313">
          <cell r="A313" t="str">
            <v>TFLGV-ICENGA</v>
          </cell>
          <cell r="B313" t="str">
            <v>VAR_cap</v>
          </cell>
          <cell r="C313" t="str">
            <v>-</v>
          </cell>
          <cell r="D313">
            <v>3.6476112318675649E-4</v>
          </cell>
          <cell r="E313">
            <v>4.7712010115767483E-4</v>
          </cell>
          <cell r="F313">
            <v>4.8293303236095339E-4</v>
          </cell>
          <cell r="G313">
            <v>2.7152893554137922E-6</v>
          </cell>
          <cell r="H313">
            <v>2.2544397419284502E-6</v>
          </cell>
          <cell r="I313">
            <v>2.0620603485042E-6</v>
          </cell>
          <cell r="J313">
            <v>2.0833692801168128E-6</v>
          </cell>
          <cell r="K313">
            <v>2.1705635959005711E-6</v>
          </cell>
          <cell r="L313">
            <v>2.1932169251505452E-6</v>
          </cell>
          <cell r="M313">
            <v>2.2318962678540577E-6</v>
          </cell>
          <cell r="N313">
            <v>2.3141809392202601E-6</v>
          </cell>
          <cell r="O313">
            <v>2.3330836298257537E-6</v>
          </cell>
        </row>
        <row r="314">
          <cell r="A314" t="str">
            <v>TFLGV-BEVELC</v>
          </cell>
          <cell r="B314" t="str">
            <v>VAR_fout</v>
          </cell>
          <cell r="C314" t="str">
            <v>TFLGV</v>
          </cell>
          <cell r="D314">
            <v>2.363476156084136E-2</v>
          </cell>
          <cell r="E314">
            <v>4.500080530299555E-2</v>
          </cell>
          <cell r="F314">
            <v>0.20258788808139222</v>
          </cell>
          <cell r="G314">
            <v>0.83306006919778952</v>
          </cell>
          <cell r="H314">
            <v>2.0008082413011463</v>
          </cell>
          <cell r="I314">
            <v>3.5085540907762254</v>
          </cell>
          <cell r="J314">
            <v>3.6181774950085814</v>
          </cell>
          <cell r="K314">
            <v>3.7622055349843126</v>
          </cell>
          <cell r="L314">
            <v>3.991376034513372</v>
          </cell>
          <cell r="M314">
            <v>4.3449501607812708</v>
          </cell>
          <cell r="N314">
            <v>4.7436771958987967</v>
          </cell>
          <cell r="O314">
            <v>5.1730394433922724</v>
          </cell>
        </row>
        <row r="315">
          <cell r="A315" t="str">
            <v>TFLGV-BEVELC</v>
          </cell>
          <cell r="B315" t="str">
            <v>VAR_fin</v>
          </cell>
          <cell r="C315" t="str">
            <v>T-ELC-LGV_BatSTGout</v>
          </cell>
          <cell r="D315">
            <v>3.4687750753902777E-2</v>
          </cell>
          <cell r="E315">
            <v>6.604579927988273E-2</v>
          </cell>
          <cell r="F315">
            <v>0.2973297678268062</v>
          </cell>
          <cell r="G315">
            <v>1.2226474114822106</v>
          </cell>
          <cell r="H315">
            <v>2.9365025495158061</v>
          </cell>
          <cell r="I315">
            <v>5.1493580544122617</v>
          </cell>
          <cell r="J315">
            <v>5.3102477385758853</v>
          </cell>
          <cell r="K315">
            <v>5.5216316672603458</v>
          </cell>
          <cell r="L315">
            <v>5.8579756217930772</v>
          </cell>
          <cell r="M315">
            <v>6.3769015747136297</v>
          </cell>
          <cell r="N315">
            <v>6.9620965629260336</v>
          </cell>
          <cell r="O315">
            <v>7.5922535706813221</v>
          </cell>
        </row>
        <row r="316">
          <cell r="A316" t="str">
            <v>TFLGV-BEVELC</v>
          </cell>
          <cell r="B316" t="str">
            <v>VAR_ncap</v>
          </cell>
          <cell r="C316" t="str">
            <v>-</v>
          </cell>
          <cell r="E316">
            <v>1.20411734048422E-3</v>
          </cell>
          <cell r="F316">
            <v>1.03845360823142E-2</v>
          </cell>
          <cell r="G316">
            <v>4.5393576986573599E-2</v>
          </cell>
          <cell r="H316">
            <v>0.14716733053789</v>
          </cell>
          <cell r="I316">
            <v>0.19064020472534199</v>
          </cell>
          <cell r="J316">
            <v>9.2039297655679003E-2</v>
          </cell>
          <cell r="K316">
            <v>0.21481849572846101</v>
          </cell>
          <cell r="L316">
            <v>0.11590817200084701</v>
          </cell>
          <cell r="M316">
            <v>0.146316240107323</v>
          </cell>
          <cell r="N316">
            <v>0.20559338262361701</v>
          </cell>
          <cell r="O316">
            <v>6.8267710713874996E-2</v>
          </cell>
        </row>
        <row r="317">
          <cell r="A317" t="str">
            <v>TFLGV-BEVELC</v>
          </cell>
          <cell r="B317" t="str">
            <v>VAR_cap</v>
          </cell>
          <cell r="C317" t="str">
            <v>-</v>
          </cell>
          <cell r="D317">
            <v>1.6988747867697435E-3</v>
          </cell>
          <cell r="E317">
            <v>3.795940396907508E-3</v>
          </cell>
          <cell r="F317">
            <v>1.4180484773569901E-2</v>
          </cell>
          <cell r="G317">
            <v>5.8604494640220217E-2</v>
          </cell>
          <cell r="H317">
            <v>0.1978812523908634</v>
          </cell>
          <cell r="I317">
            <v>0.34733996538314349</v>
          </cell>
          <cell r="J317">
            <v>0.35898718997184448</v>
          </cell>
          <cell r="K317">
            <v>0.37197978522938441</v>
          </cell>
          <cell r="L317">
            <v>0.37212678786244607</v>
          </cell>
          <cell r="M317">
            <v>0.37228499713975965</v>
          </cell>
          <cell r="N317">
            <v>0.37243934335998075</v>
          </cell>
          <cell r="O317">
            <v>0.37260382122761027</v>
          </cell>
        </row>
        <row r="318">
          <cell r="A318" t="str">
            <v>T_B_c-BEVELC-S1</v>
          </cell>
          <cell r="B318" t="str">
            <v>VAR_fout</v>
          </cell>
          <cell r="C318" t="str">
            <v>TPBSc</v>
          </cell>
          <cell r="D318">
            <v>1.4858237964956474E-4</v>
          </cell>
          <cell r="E318">
            <v>3.6054540160093592E-4</v>
          </cell>
          <cell r="F318">
            <v>6.6213553216628847E-4</v>
          </cell>
          <cell r="G318">
            <v>6.408322442456274E-2</v>
          </cell>
          <cell r="H318">
            <v>6.1680564797055241E-2</v>
          </cell>
          <cell r="I318">
            <v>6.0948743116348604E-2</v>
          </cell>
          <cell r="J318">
            <v>5.85934645907773E-2</v>
          </cell>
          <cell r="K318">
            <v>5.4720397383561672E-2</v>
          </cell>
          <cell r="L318">
            <v>5.3998468943336334E-2</v>
          </cell>
          <cell r="M318">
            <v>5.2273867110125223E-2</v>
          </cell>
          <cell r="N318">
            <v>5.3060344583033457E-2</v>
          </cell>
          <cell r="O318">
            <v>5.0292628594849599E-2</v>
          </cell>
        </row>
        <row r="319">
          <cell r="A319" t="str">
            <v>T_B_c-BEVELC-S1</v>
          </cell>
          <cell r="B319" t="str">
            <v>VAR_fin</v>
          </cell>
          <cell r="C319" t="str">
            <v>T-ELC-Bus_c_BatSTGout_S1</v>
          </cell>
          <cell r="D319">
            <v>3.9235553469715428E-4</v>
          </cell>
          <cell r="E319">
            <v>9.354970104422202E-4</v>
          </cell>
          <cell r="F319">
            <v>1.6630376643190792E-3</v>
          </cell>
          <cell r="G319">
            <v>0.14340237658629476</v>
          </cell>
          <cell r="H319">
            <v>0.13155013321738793</v>
          </cell>
          <cell r="I319">
            <v>0.12896340010064647</v>
          </cell>
          <cell r="J319">
            <v>0.1190442663542699</v>
          </cell>
          <cell r="K319">
            <v>0.10324111636136189</v>
          </cell>
          <cell r="L319">
            <v>0.10050196126670896</v>
          </cell>
          <cell r="M319">
            <v>9.6382735754210552E-2</v>
          </cell>
          <cell r="N319">
            <v>9.7832845620546838E-2</v>
          </cell>
          <cell r="O319">
            <v>9.2729721373591076E-2</v>
          </cell>
        </row>
        <row r="320">
          <cell r="A320" t="str">
            <v>T_B_c-BEVELC-S1</v>
          </cell>
          <cell r="B320" t="str">
            <v>VAR_ncap</v>
          </cell>
          <cell r="C320" t="str">
            <v>-</v>
          </cell>
          <cell r="E320">
            <v>3.3681767794674198E-6</v>
          </cell>
          <cell r="F320">
            <v>7.7857769534575094E-6</v>
          </cell>
          <cell r="G320">
            <v>1.3823662328975E-3</v>
          </cell>
          <cell r="H320">
            <v>1.2262678722959901E-3</v>
          </cell>
          <cell r="I320">
            <v>9.5241046176167401E-5</v>
          </cell>
          <cell r="J320">
            <v>5.4906366357082299E-4</v>
          </cell>
          <cell r="K320">
            <v>6.2427930031470002E-4</v>
          </cell>
          <cell r="L320">
            <v>3.1706554154031698E-4</v>
          </cell>
          <cell r="M320">
            <v>5.1668579386557703E-4</v>
          </cell>
          <cell r="N320">
            <v>5.9654839673158803E-4</v>
          </cell>
          <cell r="O320">
            <v>1.6777502566220001E-4</v>
          </cell>
        </row>
        <row r="321">
          <cell r="A321" t="str">
            <v>T_B_c-BEVELC-S1</v>
          </cell>
          <cell r="B321" t="str">
            <v>VAR_cap</v>
          </cell>
          <cell r="C321" t="str">
            <v>-</v>
          </cell>
          <cell r="D321">
            <v>3.3713942307692301E-6</v>
          </cell>
          <cell r="E321">
            <v>8.7690034173441599E-6</v>
          </cell>
          <cell r="F321">
            <v>1.6049597388269621E-5</v>
          </cell>
          <cell r="G321">
            <v>1.3962929784709145E-3</v>
          </cell>
          <cell r="H321">
            <v>1.34070140448725E-3</v>
          </cell>
          <cell r="I321">
            <v>1.3274063150163539E-3</v>
          </cell>
          <cell r="J321">
            <v>1.2796992300537751E-3</v>
          </cell>
          <cell r="K321">
            <v>1.2056571337433026E-3</v>
          </cell>
          <cell r="L321">
            <v>1.1878091944266145E-3</v>
          </cell>
          <cell r="M321">
            <v>1.152548431967325E-3</v>
          </cell>
          <cell r="N321">
            <v>1.1690897266558983E-3</v>
          </cell>
          <cell r="O321">
            <v>1.1102377585077811E-3</v>
          </cell>
        </row>
        <row r="322">
          <cell r="A322" t="str">
            <v>T_B_c-BEVELC-S2</v>
          </cell>
          <cell r="B322" t="str">
            <v>VAR_fout</v>
          </cell>
          <cell r="C322" t="str">
            <v>TPBSc</v>
          </cell>
          <cell r="D322">
            <v>2.7155119003247476E-4</v>
          </cell>
          <cell r="E322">
            <v>3.4975565061032965E-4</v>
          </cell>
          <cell r="F322">
            <v>5.7566672846801645E-4</v>
          </cell>
          <cell r="G322">
            <v>2.8429367427038218E-2</v>
          </cell>
          <cell r="H322">
            <v>3.0477237188485717E-2</v>
          </cell>
          <cell r="I322">
            <v>3.0489114344120116E-2</v>
          </cell>
          <cell r="J322">
            <v>3.2157672320668282E-2</v>
          </cell>
          <cell r="K322">
            <v>3.4608885458272329E-2</v>
          </cell>
          <cell r="L322">
            <v>3.5057072424441359E-2</v>
          </cell>
          <cell r="M322">
            <v>3.5090194883455883E-2</v>
          </cell>
          <cell r="N322">
            <v>3.2948702365448584E-2</v>
          </cell>
          <cell r="O322">
            <v>3.2548035371852205E-2</v>
          </cell>
        </row>
        <row r="323">
          <cell r="A323" t="str">
            <v>T_B_c-BEVELC-S2</v>
          </cell>
          <cell r="B323" t="str">
            <v>VAR_fin</v>
          </cell>
          <cell r="C323" t="str">
            <v>T-ELC-Bus_c_BatSTGout_S2</v>
          </cell>
          <cell r="D323">
            <v>9.8681043086616335E-4</v>
          </cell>
          <cell r="E323">
            <v>1.2560128209947771E-3</v>
          </cell>
          <cell r="F323">
            <v>2.0135954026086374E-3</v>
          </cell>
          <cell r="G323">
            <v>8.7841907606894601E-2</v>
          </cell>
          <cell r="H323">
            <v>9.3534313762577106E-2</v>
          </cell>
          <cell r="I323">
            <v>8.7167019118223277E-2</v>
          </cell>
          <cell r="J323">
            <v>8.8820616004678096E-2</v>
          </cell>
          <cell r="K323">
            <v>9.10071702795828E-2</v>
          </cell>
          <cell r="L323">
            <v>8.9795132712912257E-2</v>
          </cell>
          <cell r="M323">
            <v>8.9420892778602046E-2</v>
          </cell>
          <cell r="N323">
            <v>8.396369388087821E-2</v>
          </cell>
          <cell r="O323">
            <v>8.2942667910708909E-2</v>
          </cell>
        </row>
        <row r="324">
          <cell r="A324" t="str">
            <v>T_B_c-BEVELC-S2</v>
          </cell>
          <cell r="B324" t="str">
            <v>VAR_ncap</v>
          </cell>
          <cell r="C324" t="str">
            <v>-</v>
          </cell>
          <cell r="E324">
            <v>1.9080167328021799E-6</v>
          </cell>
          <cell r="F324">
            <v>4.9613486107946399E-6</v>
          </cell>
          <cell r="G324">
            <v>6.0713606708442795E-4</v>
          </cell>
          <cell r="H324">
            <v>6.4567199635184096E-5</v>
          </cell>
          <cell r="I324">
            <v>4.7362906115304198E-4</v>
          </cell>
          <cell r="J324">
            <v>1.92866673067269E-4</v>
          </cell>
          <cell r="K324">
            <v>3.9991903540621099E-4</v>
          </cell>
          <cell r="L324">
            <v>2.7647369999187101E-4</v>
          </cell>
          <cell r="M324">
            <v>2.8365320319024499E-4</v>
          </cell>
          <cell r="N324">
            <v>3.8522003173448898E-4</v>
          </cell>
          <cell r="O324">
            <v>1.3415934924879599E-4</v>
          </cell>
        </row>
        <row r="325">
          <cell r="A325" t="str">
            <v>T_B_c-BEVELC-S2</v>
          </cell>
          <cell r="B325" t="str">
            <v>VAR_cap</v>
          </cell>
          <cell r="C325" t="str">
            <v>-</v>
          </cell>
          <cell r="D325">
            <v>6.62114284694404E-6</v>
          </cell>
          <cell r="E325">
            <v>8.6765637092645797E-6</v>
          </cell>
          <cell r="F325">
            <v>1.3637898414132223E-5</v>
          </cell>
          <cell r="G325">
            <v>6.1835400284131019E-4</v>
          </cell>
          <cell r="H325">
            <v>6.6253600164109419E-4</v>
          </cell>
          <cell r="I325">
            <v>6.6322491890195639E-4</v>
          </cell>
          <cell r="J325">
            <v>6.9984842657475478E-4</v>
          </cell>
          <cell r="K325">
            <v>7.5449840757013523E-4</v>
          </cell>
          <cell r="L325">
            <v>7.6305617223957766E-4</v>
          </cell>
          <cell r="M325">
            <v>7.6478841468239451E-4</v>
          </cell>
          <cell r="N325">
            <v>7.1776727772158858E-4</v>
          </cell>
          <cell r="O325">
            <v>7.1038873535142608E-4</v>
          </cell>
        </row>
        <row r="326">
          <cell r="A326" t="str">
            <v>T_B_c-BEVELC-S3</v>
          </cell>
          <cell r="B326" t="str">
            <v>VAR_fout</v>
          </cell>
          <cell r="C326" t="str">
            <v>TPBSc</v>
          </cell>
          <cell r="D326">
            <v>1.0405738185184437E-4</v>
          </cell>
          <cell r="E326">
            <v>1.7914383392110924E-4</v>
          </cell>
          <cell r="F326">
            <v>2.537114003514395E-4</v>
          </cell>
          <cell r="G326">
            <v>4.0084978121223276E-4</v>
          </cell>
          <cell r="H326">
            <v>9.2997382125764171E-4</v>
          </cell>
          <cell r="I326">
            <v>1.5230810484997046E-3</v>
          </cell>
          <cell r="J326">
            <v>2.0765276460075455E-3</v>
          </cell>
          <cell r="K326">
            <v>2.9804431818824025E-3</v>
          </cell>
          <cell r="L326">
            <v>3.4101174352737717E-3</v>
          </cell>
          <cell r="M326">
            <v>4.9538703155512414E-3</v>
          </cell>
          <cell r="N326">
            <v>6.3018002294719325E-3</v>
          </cell>
          <cell r="O326">
            <v>9.2774821354972836E-3</v>
          </cell>
        </row>
        <row r="327">
          <cell r="A327" t="str">
            <v>T_B_c-BEVELC-S3</v>
          </cell>
          <cell r="B327" t="str">
            <v>VAR_fin</v>
          </cell>
          <cell r="C327" t="str">
            <v>T-ELC-Bus_c_BatSTGout_S3</v>
          </cell>
          <cell r="D327">
            <v>5.6871153910375226E-4</v>
          </cell>
          <cell r="E327">
            <v>9.6648068371979143E-4</v>
          </cell>
          <cell r="F327">
            <v>1.343908992559671E-3</v>
          </cell>
          <cell r="G327">
            <v>1.9466371129009863E-3</v>
          </cell>
          <cell r="H327">
            <v>4.1297521128059751E-3</v>
          </cell>
          <cell r="I327">
            <v>6.5285551800620002E-3</v>
          </cell>
          <cell r="J327">
            <v>8.4624637970223855E-3</v>
          </cell>
          <cell r="K327">
            <v>1.1596463953687255E-2</v>
          </cell>
          <cell r="L327">
            <v>1.3042595523403517E-2</v>
          </cell>
          <cell r="M327">
            <v>1.8897600729283433E-2</v>
          </cell>
          <cell r="N327">
            <v>2.4039568463958834E-2</v>
          </cell>
          <cell r="O327">
            <v>3.539094526138771E-2</v>
          </cell>
        </row>
        <row r="328">
          <cell r="A328" t="str">
            <v>T_B_c-BEVELC-S3</v>
          </cell>
          <cell r="B328" t="str">
            <v>VAR_ncap</v>
          </cell>
          <cell r="C328" t="str">
            <v>-</v>
          </cell>
          <cell r="E328">
            <v>9.9847163993917106E-7</v>
          </cell>
          <cell r="F328">
            <v>1.5733739384033799E-6</v>
          </cell>
          <cell r="G328">
            <v>5.3845553178078904E-6</v>
          </cell>
          <cell r="H328">
            <v>1.6315458769778299E-5</v>
          </cell>
          <cell r="I328">
            <v>1.7027936051118101E-5</v>
          </cell>
          <cell r="J328">
            <v>2.8412838866434E-5</v>
          </cell>
          <cell r="K328">
            <v>3.6988659351393199E-5</v>
          </cell>
          <cell r="L328">
            <v>3.3365535528691003E-5</v>
          </cell>
          <cell r="M328">
            <v>8.2949761078171495E-5</v>
          </cell>
          <cell r="N328">
            <v>5.4687004385585699E-5</v>
          </cell>
          <cell r="O328">
            <v>1.4799385660241101E-4</v>
          </cell>
        </row>
        <row r="329">
          <cell r="A329" t="str">
            <v>T_B_c-BEVELC-S3</v>
          </cell>
          <cell r="B329" t="str">
            <v>VAR_cap</v>
          </cell>
          <cell r="C329" t="str">
            <v>-</v>
          </cell>
          <cell r="D329">
            <v>2.2308079945193734E-6</v>
          </cell>
          <cell r="E329">
            <v>4.1320668934894223E-6</v>
          </cell>
          <cell r="F329">
            <v>5.7113699805600701E-6</v>
          </cell>
          <cell r="G329">
            <v>8.8898333744073188E-6</v>
          </cell>
          <cell r="H329">
            <v>2.0339326481713015E-5</v>
          </cell>
          <cell r="I329">
            <v>3.3343394820896397E-5</v>
          </cell>
          <cell r="J329">
            <v>4.563056865857665E-5</v>
          </cell>
          <cell r="K329">
            <v>6.5385059723198634E-5</v>
          </cell>
          <cell r="L329">
            <v>7.468238228418391E-5</v>
          </cell>
          <cell r="M329">
            <v>1.0826484344188942E-4</v>
          </cell>
          <cell r="N329">
            <v>1.3759126628368486E-4</v>
          </cell>
          <cell r="O329">
            <v>2.0263385063756562E-4</v>
          </cell>
        </row>
        <row r="330">
          <cell r="A330" t="str">
            <v>T_B_c-BEVELC-S4</v>
          </cell>
          <cell r="B330" t="str">
            <v>VAR_fout</v>
          </cell>
          <cell r="C330" t="str">
            <v>TPBSc</v>
          </cell>
          <cell r="E330">
            <v>2.3476011602513977E-5</v>
          </cell>
          <cell r="F330">
            <v>5.1033903328405822E-5</v>
          </cell>
          <cell r="G330">
            <v>5.0748086280110405E-5</v>
          </cell>
          <cell r="H330">
            <v>6.1370527016787622E-5</v>
          </cell>
          <cell r="I330">
            <v>9.077724202541272E-5</v>
          </cell>
          <cell r="J330">
            <v>8.4519288981778484E-5</v>
          </cell>
          <cell r="K330">
            <v>1.1702615569166665E-4</v>
          </cell>
          <cell r="L330">
            <v>1.1559241059708208E-4</v>
          </cell>
          <cell r="M330">
            <v>1.1352285750697573E-4</v>
          </cell>
          <cell r="N330">
            <v>1.5886447571724239E-4</v>
          </cell>
          <cell r="O330">
            <v>2.0789922097944622E-4</v>
          </cell>
        </row>
        <row r="331">
          <cell r="A331" t="str">
            <v>T_B_c-BEVELC-S4</v>
          </cell>
          <cell r="B331" t="str">
            <v>VAR_fin</v>
          </cell>
          <cell r="C331" t="str">
            <v>T-ELC-Bus_c_BatSTGout_S4</v>
          </cell>
          <cell r="E331">
            <v>1.8567756750621767E-4</v>
          </cell>
          <cell r="F331">
            <v>3.9370506456746184E-4</v>
          </cell>
          <cell r="G331">
            <v>3.6607405050133812E-4</v>
          </cell>
          <cell r="H331">
            <v>4.0665241196545006E-4</v>
          </cell>
          <cell r="I331">
            <v>5.7946092743900652E-4</v>
          </cell>
          <cell r="J331">
            <v>5.1167984497257869E-4</v>
          </cell>
          <cell r="K331">
            <v>6.774240818610051E-4</v>
          </cell>
          <cell r="L331">
            <v>6.5873575019773046E-4</v>
          </cell>
          <cell r="M331">
            <v>6.469418218563866E-4</v>
          </cell>
          <cell r="N331">
            <v>9.0533374164279538E-4</v>
          </cell>
          <cell r="O331">
            <v>1.1847719810497341E-3</v>
          </cell>
        </row>
        <row r="332">
          <cell r="A332" t="str">
            <v>T_B_c-BEVELC-S4</v>
          </cell>
          <cell r="B332" t="str">
            <v>VAR_ncap</v>
          </cell>
          <cell r="C332" t="str">
            <v>-</v>
          </cell>
          <cell r="E332">
            <v>6.2711452294298203E-7</v>
          </cell>
          <cell r="F332">
            <v>6.0419205309137299E-7</v>
          </cell>
          <cell r="G332">
            <v>7.8223265697748596E-7</v>
          </cell>
          <cell r="H332">
            <v>1.1907502547460301E-6</v>
          </cell>
          <cell r="I332">
            <v>1.3329441005846099E-6</v>
          </cell>
          <cell r="J332">
            <v>1.50283636782648E-6</v>
          </cell>
          <cell r="K332">
            <v>1.9449004007613898E-6</v>
          </cell>
          <cell r="L332">
            <v>1.9818560900449099E-6</v>
          </cell>
          <cell r="M332">
            <v>2.3627706123583798E-6</v>
          </cell>
          <cell r="N332">
            <v>2.5864338681016998E-6</v>
          </cell>
          <cell r="O332">
            <v>3.4973782505946E-6</v>
          </cell>
        </row>
        <row r="333">
          <cell r="A333" t="str">
            <v>T_B_c-BEVELC-S4</v>
          </cell>
          <cell r="B333" t="str">
            <v>VAR_cap</v>
          </cell>
          <cell r="C333" t="str">
            <v>-</v>
          </cell>
          <cell r="E333">
            <v>6.2711452294298203E-7</v>
          </cell>
          <cell r="F333">
            <v>1.23130657603436E-6</v>
          </cell>
          <cell r="G333">
            <v>1.3010699940778761E-6</v>
          </cell>
          <cell r="H333">
            <v>1.39361018182254E-6</v>
          </cell>
          <cell r="I333">
            <v>2.2054768358450965E-6</v>
          </cell>
          <cell r="J333">
            <v>2.169968201989662E-6</v>
          </cell>
          <cell r="K333">
            <v>2.9462599667949539E-6</v>
          </cell>
          <cell r="L333">
            <v>2.9348078662640318E-6</v>
          </cell>
          <cell r="M333">
            <v>2.87673430118736E-6</v>
          </cell>
          <cell r="N333">
            <v>4.0232690246248947E-6</v>
          </cell>
          <cell r="O333">
            <v>5.2087366138425356E-6</v>
          </cell>
        </row>
        <row r="334">
          <cell r="A334" t="str">
            <v>T_C-BAT-ELC-S1</v>
          </cell>
          <cell r="B334" t="str">
            <v>VAR_fout</v>
          </cell>
          <cell r="C334" t="str">
            <v>TPCAR</v>
          </cell>
          <cell r="D334">
            <v>1.4681570763852585E-2</v>
          </cell>
          <cell r="E334">
            <v>4.7823834877768943E-2</v>
          </cell>
          <cell r="F334">
            <v>3.9005323844339537E-2</v>
          </cell>
          <cell r="G334">
            <v>3.8187382927107667E-2</v>
          </cell>
          <cell r="H334">
            <v>2.3899126146290663E-2</v>
          </cell>
          <cell r="I334">
            <v>0.30193874807337912</v>
          </cell>
          <cell r="J334">
            <v>0.89111365892646754</v>
          </cell>
          <cell r="K334">
            <v>1.7902456164634526</v>
          </cell>
          <cell r="L334">
            <v>1.8967162325735505</v>
          </cell>
          <cell r="M334">
            <v>1.8449337162923181</v>
          </cell>
          <cell r="N334">
            <v>1.8928755842741445</v>
          </cell>
          <cell r="O334">
            <v>1.7025136377519237</v>
          </cell>
        </row>
        <row r="335">
          <cell r="A335" t="str">
            <v>T_C-BAT-ELC-S1</v>
          </cell>
          <cell r="B335" t="str">
            <v>VAR_fin</v>
          </cell>
          <cell r="C335" t="str">
            <v>T-ELC-car-BatSTGOut_S1</v>
          </cell>
          <cell r="D335">
            <v>8.1038791671743885E-3</v>
          </cell>
          <cell r="E335">
            <v>2.6397623619030183E-2</v>
          </cell>
          <cell r="F335">
            <v>2.1530014491997439E-2</v>
          </cell>
          <cell r="G335">
            <v>2.1078530487611855E-2</v>
          </cell>
          <cell r="H335">
            <v>1.2976498238572377E-2</v>
          </cell>
          <cell r="I335">
            <v>0.15177518740657214</v>
          </cell>
          <cell r="J335">
            <v>0.43107830760051247</v>
          </cell>
          <cell r="K335">
            <v>0.8340843637736377</v>
          </cell>
          <cell r="L335">
            <v>0.8569102549523705</v>
          </cell>
          <cell r="M335">
            <v>0.79799837568706711</v>
          </cell>
          <cell r="N335">
            <v>0.78850833699044331</v>
          </cell>
          <cell r="O335">
            <v>0.69806934460302172</v>
          </cell>
        </row>
        <row r="336">
          <cell r="A336" t="str">
            <v>T_C-BAT-ELC-S1</v>
          </cell>
          <cell r="B336" t="str">
            <v>VAR_ncap</v>
          </cell>
          <cell r="C336" t="str">
            <v>-</v>
          </cell>
          <cell r="D336">
            <v>1.9177062270141199E-4</v>
          </cell>
          <cell r="E336">
            <v>2.8482037173093101E-3</v>
          </cell>
          <cell r="F336">
            <v>9.8451291859781402E-4</v>
          </cell>
          <cell r="G336">
            <v>1.0000275040694001E-3</v>
          </cell>
          <cell r="H336">
            <v>1.25487322782039E-3</v>
          </cell>
          <cell r="I336">
            <v>4.5599006295863498E-2</v>
          </cell>
          <cell r="J336">
            <v>0.101641531265936</v>
          </cell>
          <cell r="K336">
            <v>0.16228061824910001</v>
          </cell>
          <cell r="L336">
            <v>8.9610769737478599E-2</v>
          </cell>
          <cell r="M336">
            <v>9.0432630268232395E-2</v>
          </cell>
          <cell r="N336">
            <v>0.122451144445828</v>
          </cell>
          <cell r="O336">
            <v>4.58299391154414E-2</v>
          </cell>
        </row>
        <row r="337">
          <cell r="A337" t="str">
            <v>T_C-BAT-ELC-S1</v>
          </cell>
          <cell r="B337" t="str">
            <v>VAR_cap</v>
          </cell>
          <cell r="C337" t="str">
            <v>-</v>
          </cell>
          <cell r="D337">
            <v>1.6631000197035813E-3</v>
          </cell>
          <cell r="E337">
            <v>5.1371247740978421E-3</v>
          </cell>
          <cell r="F337">
            <v>5.8664787021488803E-3</v>
          </cell>
          <cell r="G337">
            <v>5.7670344319891769E-3</v>
          </cell>
          <cell r="H337">
            <v>3.5938531890684993E-3</v>
          </cell>
          <cell r="I337">
            <v>4.5858256347589846E-2</v>
          </cell>
          <cell r="J337">
            <v>0.13540499567947989</v>
          </cell>
          <cell r="K337">
            <v>0.27204436077087818</v>
          </cell>
          <cell r="L337">
            <v>0.28823001011264898</v>
          </cell>
          <cell r="M337">
            <v>0.28034655982589218</v>
          </cell>
          <cell r="N337">
            <v>0.28763265790020393</v>
          </cell>
          <cell r="O337">
            <v>0.25871243355760909</v>
          </cell>
        </row>
        <row r="338">
          <cell r="A338" t="str">
            <v>D-TNGA</v>
          </cell>
          <cell r="B338" t="str">
            <v>VAR_fout</v>
          </cell>
          <cell r="C338" t="str">
            <v>CO2</v>
          </cell>
          <cell r="D338">
            <v>14.9677453794869</v>
          </cell>
          <cell r="E338">
            <v>7.4838920129611299</v>
          </cell>
          <cell r="F338">
            <v>12.200178236040299</v>
          </cell>
          <cell r="G338">
            <v>0.43828744785028201</v>
          </cell>
          <cell r="H338">
            <v>0.38934902194038501</v>
          </cell>
          <cell r="I338">
            <v>0.55293001673296505</v>
          </cell>
          <cell r="J338">
            <v>0.524565323657602</v>
          </cell>
          <cell r="K338">
            <v>0.458576731641404</v>
          </cell>
          <cell r="L338">
            <v>0.471952008522394</v>
          </cell>
          <cell r="M338">
            <v>0.45116232235871101</v>
          </cell>
          <cell r="N338">
            <v>0.46126375118073498</v>
          </cell>
          <cell r="O338">
            <v>0.42696567948759601</v>
          </cell>
        </row>
        <row r="339">
          <cell r="A339" t="str">
            <v>D-TNGA</v>
          </cell>
          <cell r="B339" t="str">
            <v>VAR_fout</v>
          </cell>
          <cell r="C339" t="str">
            <v>TNGA</v>
          </cell>
          <cell r="D339">
            <v>0.28651221090301343</v>
          </cell>
          <cell r="E339">
            <v>0.1525527308458545</v>
          </cell>
          <cell r="F339">
            <v>0.22655926827572601</v>
          </cell>
          <cell r="G339">
            <v>1.1489896109285394E-2</v>
          </cell>
          <cell r="H339">
            <v>1.0529895314933407E-2</v>
          </cell>
          <cell r="I339">
            <v>1.0247917254149391E-2</v>
          </cell>
          <cell r="J339">
            <v>9.7905825149692521E-3</v>
          </cell>
          <cell r="K339">
            <v>9.2931355208240255E-3</v>
          </cell>
          <cell r="L339">
            <v>8.9935003294650366E-3</v>
          </cell>
          <cell r="M339">
            <v>8.9513886105103656E-3</v>
          </cell>
          <cell r="N339">
            <v>8.9720729695834979E-3</v>
          </cell>
          <cell r="O339">
            <v>8.9310508434551489E-3</v>
          </cell>
        </row>
        <row r="340">
          <cell r="A340" t="str">
            <v>D-TNGA</v>
          </cell>
          <cell r="B340" t="str">
            <v>VAR_fin</v>
          </cell>
          <cell r="C340" t="str">
            <v>NGA</v>
          </cell>
          <cell r="D340">
            <v>0.26538555637388189</v>
          </cell>
          <cell r="E340">
            <v>0.13269312079718321</v>
          </cell>
          <cell r="F340">
            <v>0.21631521695106962</v>
          </cell>
          <cell r="G340">
            <v>7.7710540398986186E-3</v>
          </cell>
          <cell r="H340">
            <v>6.9033514528437038E-3</v>
          </cell>
          <cell r="I340">
            <v>9.8037237009390866E-3</v>
          </cell>
          <cell r="J340">
            <v>9.3008036109503943E-3</v>
          </cell>
          <cell r="K340">
            <v>8.1307931142092973E-3</v>
          </cell>
          <cell r="L340">
            <v>8.3679434135176221E-3</v>
          </cell>
          <cell r="M340">
            <v>7.999331956714744E-3</v>
          </cell>
          <cell r="N340">
            <v>8.1784353046229601E-3</v>
          </cell>
          <cell r="O340">
            <v>7.5703134660921297E-3</v>
          </cell>
        </row>
        <row r="341">
          <cell r="A341" t="str">
            <v>D-TNGA</v>
          </cell>
          <cell r="B341" t="str">
            <v>VAR_fin</v>
          </cell>
          <cell r="C341" t="str">
            <v>BNGA</v>
          </cell>
          <cell r="D341">
            <v>2.2040569077466429E-2</v>
          </cell>
          <cell r="E341">
            <v>1.8569191635970612E-2</v>
          </cell>
          <cell r="F341">
            <v>9.0123209684936124E-3</v>
          </cell>
          <cell r="G341">
            <v>3.6687375940024848E-3</v>
          </cell>
          <cell r="H341">
            <v>3.5509315451167723E-3</v>
          </cell>
          <cell r="I341">
            <v>3.6806108594841287E-4</v>
          </cell>
          <cell r="J341">
            <v>4.1180709556032082E-4</v>
          </cell>
          <cell r="K341">
            <v>1.0661601305596963E-3</v>
          </cell>
          <cell r="L341">
            <v>5.4270806970980535E-4</v>
          </cell>
          <cell r="M341">
            <v>8.5761885163344051E-4</v>
          </cell>
          <cell r="N341">
            <v>7.0333273810098222E-4</v>
          </cell>
          <cell r="O341">
            <v>1.2606721582774064E-3</v>
          </cell>
        </row>
        <row r="342">
          <cell r="A342" t="str">
            <v>D-TNGA</v>
          </cell>
          <cell r="B342" t="str">
            <v>VAR_fin</v>
          </cell>
          <cell r="C342" t="str">
            <v>H2</v>
          </cell>
          <cell r="E342">
            <v>1.7770299943461302E-3</v>
          </cell>
          <cell r="F342">
            <v>1.9543988793229508E-3</v>
          </cell>
          <cell r="G342">
            <v>8.645125937562924E-5</v>
          </cell>
          <cell r="H342">
            <v>1.0885612082020572E-4</v>
          </cell>
          <cell r="I342">
            <v>1.0834633161636887E-4</v>
          </cell>
          <cell r="J342">
            <v>1.0886992948715569E-4</v>
          </cell>
          <cell r="K342">
            <v>1.254851847731187E-4</v>
          </cell>
          <cell r="L342">
            <v>1.1108896801199289E-4</v>
          </cell>
          <cell r="M342">
            <v>1.2263414184822584E-4</v>
          </cell>
          <cell r="N342">
            <v>1.1841072673277163E-4</v>
          </cell>
          <cell r="O342">
            <v>1.2831576182297682E-4</v>
          </cell>
        </row>
        <row r="343">
          <cell r="A343" t="str">
            <v>D-TNGA</v>
          </cell>
          <cell r="B343" t="str">
            <v>VAR_ncap</v>
          </cell>
          <cell r="C343" t="str">
            <v>-</v>
          </cell>
          <cell r="D343">
            <v>5.3595331589342705E-7</v>
          </cell>
          <cell r="E343">
            <v>4.4823046523263699E-7</v>
          </cell>
          <cell r="F343">
            <v>4.4212530387831198E-7</v>
          </cell>
          <cell r="G343">
            <v>3.9854426658082498E-7</v>
          </cell>
          <cell r="H343">
            <v>1.0126976086586999E-6</v>
          </cell>
          <cell r="I343">
            <v>1.4305408866406E-6</v>
          </cell>
          <cell r="J343">
            <v>2.5142151917895801E-6</v>
          </cell>
          <cell r="K343">
            <v>1.07612044154976E-5</v>
          </cell>
          <cell r="L343">
            <v>1.85118167118717E-3</v>
          </cell>
          <cell r="M343">
            <v>1.94049033692914E-4</v>
          </cell>
          <cell r="N343">
            <v>1.61563726082183E-5</v>
          </cell>
          <cell r="O343">
            <v>6.0147487769442501E-4</v>
          </cell>
        </row>
        <row r="344">
          <cell r="A344" t="str">
            <v>D-TNGA</v>
          </cell>
          <cell r="B344" t="str">
            <v>VAR_cap</v>
          </cell>
          <cell r="C344" t="str">
            <v>-</v>
          </cell>
          <cell r="D344">
            <v>0.95961822903495986</v>
          </cell>
          <cell r="E344">
            <v>0.95961867726542516</v>
          </cell>
          <cell r="F344">
            <v>0.95961911939072897</v>
          </cell>
          <cell r="G344">
            <v>0.95961951793499556</v>
          </cell>
          <cell r="H344">
            <v>0.95962053063260422</v>
          </cell>
          <cell r="I344">
            <v>0.95962196117349086</v>
          </cell>
          <cell r="J344">
            <v>0.95962447538868267</v>
          </cell>
          <cell r="K344">
            <v>0.32782029645813215</v>
          </cell>
          <cell r="L344">
            <v>1.8687251826413401E-3</v>
          </cell>
          <cell r="M344">
            <v>2.0621586718459302E-3</v>
          </cell>
          <cell r="N344">
            <v>2.0774562459529001E-3</v>
          </cell>
          <cell r="O344">
            <v>2.6785806132853199E-3</v>
          </cell>
        </row>
        <row r="345">
          <cell r="A345" t="str">
            <v>T_C-BAT-ELC-S2</v>
          </cell>
          <cell r="B345" t="str">
            <v>VAR_fout</v>
          </cell>
          <cell r="C345" t="str">
            <v>TPCAR</v>
          </cell>
          <cell r="D345">
            <v>9.6924677895278644E-2</v>
          </cell>
          <cell r="E345">
            <v>0.15727485889232057</v>
          </cell>
          <cell r="F345">
            <v>2.7898855458929162</v>
          </cell>
          <cell r="G345">
            <v>9.9844469945432586</v>
          </cell>
          <cell r="H345">
            <v>16.679588426379265</v>
          </cell>
          <cell r="I345">
            <v>17.557931268609948</v>
          </cell>
          <cell r="J345">
            <v>17.628684329446919</v>
          </cell>
          <cell r="K345">
            <v>17.939682978486658</v>
          </cell>
          <cell r="L345">
            <v>17.904442499332944</v>
          </cell>
          <cell r="M345">
            <v>17.723068134006517</v>
          </cell>
          <cell r="N345">
            <v>17.126292219976271</v>
          </cell>
          <cell r="O345">
            <v>16.937287635168833</v>
          </cell>
        </row>
        <row r="346">
          <cell r="A346" t="str">
            <v>T_C-BAT-ELC-S2</v>
          </cell>
          <cell r="B346" t="str">
            <v>VAR_fin</v>
          </cell>
          <cell r="C346" t="str">
            <v>T-ELC-car-BatSTGOut_S2</v>
          </cell>
          <cell r="D346">
            <v>6.6214505149067376E-2</v>
          </cell>
          <cell r="E346">
            <v>0.10744298748349711</v>
          </cell>
          <cell r="F346">
            <v>1.9059221537308177</v>
          </cell>
          <cell r="G346">
            <v>6.8209173482636718</v>
          </cell>
          <cell r="H346">
            <v>11.014585941551427</v>
          </cell>
          <cell r="I346">
            <v>11.327943123947511</v>
          </cell>
          <cell r="J346">
            <v>10.891023714869485</v>
          </cell>
          <cell r="K346">
            <v>10.333672282669987</v>
          </cell>
          <cell r="L346">
            <v>9.9174835408565691</v>
          </cell>
          <cell r="M346">
            <v>9.3364478021511434</v>
          </cell>
          <cell r="N346">
            <v>8.705381277517942</v>
          </cell>
          <cell r="O346">
            <v>8.4601110065790639</v>
          </cell>
        </row>
        <row r="347">
          <cell r="A347" t="str">
            <v>T_C-BAT-ELC-S2</v>
          </cell>
          <cell r="B347" t="str">
            <v>VAR_ncap</v>
          </cell>
          <cell r="C347" t="str">
            <v>-</v>
          </cell>
          <cell r="D347">
            <v>1.2269594747990701E-4</v>
          </cell>
          <cell r="E347">
            <v>6.3414722260224203E-4</v>
          </cell>
          <cell r="F347">
            <v>0.202940938057563</v>
          </cell>
          <cell r="G347">
            <v>0.60350131493411396</v>
          </cell>
          <cell r="H347">
            <v>1.17352082295622</v>
          </cell>
          <cell r="I347">
            <v>0.54579603309110603</v>
          </cell>
          <cell r="J347">
            <v>0.71825852014629998</v>
          </cell>
          <cell r="K347">
            <v>0.98250913604325296</v>
          </cell>
          <cell r="L347">
            <v>0.61116397322772997</v>
          </cell>
          <cell r="M347">
            <v>0.65081988640713395</v>
          </cell>
          <cell r="N347">
            <v>0.65606318040048095</v>
          </cell>
          <cell r="O347">
            <v>0.47955846615418202</v>
          </cell>
        </row>
        <row r="348">
          <cell r="A348" t="str">
            <v>T_C-BAT-ELC-S2</v>
          </cell>
          <cell r="B348" t="str">
            <v>VAR_cap</v>
          </cell>
          <cell r="C348" t="str">
            <v>-</v>
          </cell>
          <cell r="D348">
            <v>7.4092866278167285E-3</v>
          </cell>
          <cell r="E348">
            <v>1.1936109201213215E-2</v>
          </cell>
          <cell r="F348">
            <v>0.21169802375822352</v>
          </cell>
          <cell r="G348">
            <v>0.75758306161037781</v>
          </cell>
          <cell r="H348">
            <v>1.7419941930038303</v>
          </cell>
          <cell r="I348">
            <v>1.8450192750577963</v>
          </cell>
          <cell r="J348">
            <v>1.8592741135782651</v>
          </cell>
          <cell r="K348">
            <v>1.8920955613978876</v>
          </cell>
          <cell r="L348">
            <v>1.8884305395014638</v>
          </cell>
          <cell r="M348">
            <v>1.8692625210450178</v>
          </cell>
          <cell r="N348">
            <v>1.8063172621589334</v>
          </cell>
          <cell r="O348">
            <v>1.7864411054594793</v>
          </cell>
        </row>
        <row r="349">
          <cell r="A349" t="str">
            <v>TFLGV-BeVELCExt</v>
          </cell>
          <cell r="B349" t="str">
            <v>VAR_fout</v>
          </cell>
          <cell r="C349" t="str">
            <v>TFLGV</v>
          </cell>
          <cell r="D349">
            <v>2.7727017573496358E-2</v>
          </cell>
          <cell r="E349">
            <v>2.3539224690048027E-2</v>
          </cell>
          <cell r="F349">
            <v>1.850587511764119E-2</v>
          </cell>
          <cell r="G349">
            <v>9.163192475587419E-3</v>
          </cell>
        </row>
        <row r="350">
          <cell r="A350" t="str">
            <v>TFLGV-BeVELCExt</v>
          </cell>
          <cell r="B350" t="str">
            <v>VAR_fin</v>
          </cell>
          <cell r="C350" t="str">
            <v>TELC</v>
          </cell>
          <cell r="D350">
            <v>4.0229393784182013E-2</v>
          </cell>
          <cell r="E350">
            <v>3.3837914823923267E-2</v>
          </cell>
          <cell r="F350">
            <v>2.6238980170648615E-2</v>
          </cell>
          <cell r="G350">
            <v>1.2992242957350146E-2</v>
          </cell>
        </row>
        <row r="351">
          <cell r="A351" t="str">
            <v>TFLGV-BeVELCExt</v>
          </cell>
          <cell r="B351" t="str">
            <v>VAR_cap</v>
          </cell>
          <cell r="C351" t="str">
            <v>-</v>
          </cell>
          <cell r="D351">
            <v>1.9498869222866764E-3</v>
          </cell>
          <cell r="E351">
            <v>1.6899724781212616E-3</v>
          </cell>
          <cell r="F351">
            <v>1.299986936772807E-3</v>
          </cell>
          <cell r="G351">
            <v>6.4999999999999997E-4</v>
          </cell>
        </row>
        <row r="352">
          <cell r="A352" t="str">
            <v>T_C-BAT-ELC-S3</v>
          </cell>
          <cell r="B352" t="str">
            <v>VAR_fout</v>
          </cell>
          <cell r="C352" t="str">
            <v>TPCAR</v>
          </cell>
          <cell r="D352">
            <v>6.1208923558951217E-2</v>
          </cell>
          <cell r="E352">
            <v>0.13284809716157303</v>
          </cell>
          <cell r="F352">
            <v>0.18391110561001242</v>
          </cell>
          <cell r="G352">
            <v>2.5037726015850166</v>
          </cell>
          <cell r="H352">
            <v>7.6450263403932368</v>
          </cell>
          <cell r="I352">
            <v>10.749979438876997</v>
          </cell>
          <cell r="J352">
            <v>11.237708516089484</v>
          </cell>
          <cell r="K352">
            <v>11.01417441655817</v>
          </cell>
          <cell r="L352">
            <v>12.530813046978443</v>
          </cell>
          <cell r="M352">
            <v>13.527441930024045</v>
          </cell>
          <cell r="N352">
            <v>14.71776573400016</v>
          </cell>
          <cell r="O352">
            <v>15.226513925720866</v>
          </cell>
        </row>
        <row r="353">
          <cell r="A353" t="str">
            <v>T_C-BAT-ELC-S3</v>
          </cell>
          <cell r="B353" t="str">
            <v>VAR_fin</v>
          </cell>
          <cell r="C353" t="str">
            <v>T-ELC-car-BatSTGOut_S3</v>
          </cell>
          <cell r="D353">
            <v>4.5765298771306445E-2</v>
          </cell>
          <cell r="E353">
            <v>9.9329190978883458E-2</v>
          </cell>
          <cell r="F353">
            <v>0.1375084906941261</v>
          </cell>
          <cell r="G353">
            <v>1.8720456839367592</v>
          </cell>
          <cell r="H353">
            <v>5.5001422725585236</v>
          </cell>
          <cell r="I353">
            <v>7.5142837482455036</v>
          </cell>
          <cell r="J353">
            <v>7.5759544428268795</v>
          </cell>
          <cell r="K353">
            <v>6.9877953917632007</v>
          </cell>
          <cell r="L353">
            <v>7.485519543749791</v>
          </cell>
          <cell r="M353">
            <v>7.6643078172051924</v>
          </cell>
          <cell r="N353">
            <v>8.1295830608137489</v>
          </cell>
          <cell r="O353">
            <v>8.2979747298391668</v>
          </cell>
        </row>
        <row r="354">
          <cell r="A354" t="str">
            <v>T_C-BAT-ELC-S3</v>
          </cell>
          <cell r="B354" t="str">
            <v>VAR_ncap</v>
          </cell>
          <cell r="C354" t="str">
            <v>-</v>
          </cell>
          <cell r="D354">
            <v>1.4047120930670701E-4</v>
          </cell>
          <cell r="E354">
            <v>2.9300693852516999E-3</v>
          </cell>
          <cell r="F354">
            <v>3.9680894192753498E-3</v>
          </cell>
          <cell r="G354">
            <v>0.17047727572797999</v>
          </cell>
          <cell r="H354">
            <v>0.39858183432086303</v>
          </cell>
          <cell r="I354">
            <v>0.32425008912572001</v>
          </cell>
          <cell r="J354">
            <v>0.27341250226075098</v>
          </cell>
          <cell r="K354">
            <v>0.34216010697594001</v>
          </cell>
          <cell r="L354">
            <v>0.42738310476535901</v>
          </cell>
          <cell r="M354">
            <v>0.43202245072497403</v>
          </cell>
          <cell r="N354">
            <v>0.64906143800943805</v>
          </cell>
          <cell r="O354">
            <v>0.41446948001934802</v>
          </cell>
        </row>
        <row r="355">
          <cell r="A355" t="str">
            <v>T_C-BAT-ELC-S3</v>
          </cell>
          <cell r="B355" t="str">
            <v>VAR_cap</v>
          </cell>
          <cell r="C355" t="str">
            <v>-</v>
          </cell>
          <cell r="D355">
            <v>4.3612339342191265E-3</v>
          </cell>
          <cell r="E355">
            <v>9.1558286136911079E-3</v>
          </cell>
          <cell r="F355">
            <v>1.2706720371522252E-2</v>
          </cell>
          <cell r="G355">
            <v>0.17220026959329945</v>
          </cell>
          <cell r="H355">
            <v>0.52572140799642708</v>
          </cell>
          <cell r="I355">
            <v>0.73921353265606693</v>
          </cell>
          <cell r="J355">
            <v>0.77276353411256737</v>
          </cell>
          <cell r="K355">
            <v>0.75746980492099358</v>
          </cell>
          <cell r="L355">
            <v>0.8944022207606086</v>
          </cell>
          <cell r="M355">
            <v>1.0708910160231817</v>
          </cell>
          <cell r="N355">
            <v>1.4015432820225453</v>
          </cell>
          <cell r="O355">
            <v>1.4955530504036574</v>
          </cell>
        </row>
        <row r="356">
          <cell r="A356" t="str">
            <v>T_C-BAT-ELC-S4</v>
          </cell>
          <cell r="B356" t="str">
            <v>VAR_fout</v>
          </cell>
          <cell r="C356" t="str">
            <v>TPCAR</v>
          </cell>
          <cell r="D356">
            <v>0.19297522361940361</v>
          </cell>
          <cell r="E356">
            <v>1.2237608710188184</v>
          </cell>
          <cell r="F356">
            <v>2.06693291547057</v>
          </cell>
          <cell r="G356">
            <v>4.2602695849833179</v>
          </cell>
          <cell r="H356">
            <v>4.3968534171603375</v>
          </cell>
          <cell r="I356">
            <v>2.7804450881707639</v>
          </cell>
          <cell r="J356">
            <v>2.9222805276795221</v>
          </cell>
          <cell r="K356">
            <v>3.0713501869225754</v>
          </cell>
          <cell r="L356">
            <v>3.2280244409037024</v>
          </cell>
          <cell r="M356">
            <v>3.3926874391366186</v>
          </cell>
          <cell r="N356">
            <v>3.5657503192964448</v>
          </cell>
          <cell r="O356">
            <v>3.7476476944739576</v>
          </cell>
        </row>
        <row r="357">
          <cell r="A357" t="str">
            <v>T_C-BAT-ELC-S4</v>
          </cell>
          <cell r="B357" t="str">
            <v>VAR_fin</v>
          </cell>
          <cell r="C357" t="str">
            <v>T-ELC-car-BatSTGOut_S4</v>
          </cell>
          <cell r="D357">
            <v>0.14901873244686728</v>
          </cell>
          <cell r="E357">
            <v>0.94500884827041598</v>
          </cell>
          <cell r="F357">
            <v>1.5961205658380775</v>
          </cell>
          <cell r="G357">
            <v>3.2898522490548321</v>
          </cell>
          <cell r="H357">
            <v>3.3408676918422731</v>
          </cell>
          <cell r="I357">
            <v>2.0878877269344365</v>
          </cell>
          <cell r="J357">
            <v>2.0207963370747923</v>
          </cell>
          <cell r="K357">
            <v>2.0147588490259927</v>
          </cell>
          <cell r="L357">
            <v>2.0293279857027215</v>
          </cell>
          <cell r="M357">
            <v>2.0437460464478341</v>
          </cell>
          <cell r="N357">
            <v>2.1114954279541926</v>
          </cell>
          <cell r="O357">
            <v>2.1636836369024772</v>
          </cell>
        </row>
        <row r="358">
          <cell r="A358" t="str">
            <v>T_C-BAT-ELC-S4</v>
          </cell>
          <cell r="B358" t="str">
            <v>VAR_ncap</v>
          </cell>
          <cell r="C358" t="str">
            <v>-</v>
          </cell>
          <cell r="D358">
            <v>1.8732132215574E-4</v>
          </cell>
          <cell r="E358">
            <v>6.91931306869151E-2</v>
          </cell>
          <cell r="F358">
            <v>7.2510706939639596E-2</v>
          </cell>
          <cell r="G358">
            <v>0.209635544123176</v>
          </cell>
          <cell r="H358">
            <v>0.120240267371012</v>
          </cell>
          <cell r="I358">
            <v>1.2705085204928201E-2</v>
          </cell>
          <cell r="J358">
            <v>0.152873111387752</v>
          </cell>
          <cell r="K358">
            <v>0.10863303700124</v>
          </cell>
          <cell r="L358">
            <v>0.185765292206129</v>
          </cell>
          <cell r="M358">
            <v>0.121044992293268</v>
          </cell>
          <cell r="N358">
            <v>2.5568594397202202E-2</v>
          </cell>
          <cell r="O358">
            <v>0.274884711044111</v>
          </cell>
        </row>
        <row r="359">
          <cell r="A359" t="str">
            <v>T_C-BAT-ELC-S4</v>
          </cell>
          <cell r="B359" t="str">
            <v>VAR_cap</v>
          </cell>
          <cell r="C359" t="str">
            <v>-</v>
          </cell>
          <cell r="D359">
            <v>1.5389700875148989E-2</v>
          </cell>
          <cell r="E359">
            <v>9.6388744516100688E-2</v>
          </cell>
          <cell r="F359">
            <v>0.16286977370995981</v>
          </cell>
          <cell r="G359">
            <v>0.33557402617029602</v>
          </cell>
          <cell r="H359">
            <v>0.34640767296594777</v>
          </cell>
          <cell r="I359">
            <v>0.21937976956291352</v>
          </cell>
          <cell r="J359">
            <v>0.23140442194371602</v>
          </cell>
          <cell r="K359">
            <v>0.24259922564843461</v>
          </cell>
          <cell r="L359">
            <v>0.36296111486510235</v>
          </cell>
          <cell r="M359">
            <v>0.37395500399736631</v>
          </cell>
          <cell r="N359">
            <v>0.28255692820523554</v>
          </cell>
          <cell r="O359">
            <v>0.42149800056027609</v>
          </cell>
        </row>
        <row r="360">
          <cell r="A360" t="str">
            <v>T_B_c-ICENGA-S1</v>
          </cell>
          <cell r="B360" t="str">
            <v>VAR_fout</v>
          </cell>
          <cell r="C360" t="str">
            <v>CO2_T</v>
          </cell>
          <cell r="E360">
            <v>1.9749503387700301E-2</v>
          </cell>
          <cell r="F360">
            <v>0.13311280869176509</v>
          </cell>
        </row>
        <row r="361">
          <cell r="A361" t="str">
            <v>T_B_c-ICENGA-S1</v>
          </cell>
          <cell r="B361" t="str">
            <v>VAR_fout</v>
          </cell>
          <cell r="C361" t="str">
            <v>TPBSc</v>
          </cell>
          <cell r="E361">
            <v>4.2103391907821625E-5</v>
          </cell>
          <cell r="F361">
            <v>2.9663744052796782E-4</v>
          </cell>
        </row>
        <row r="362">
          <cell r="A362" t="str">
            <v>T_B_c-ICENGA-S1</v>
          </cell>
          <cell r="B362" t="str">
            <v>VAR_fin</v>
          </cell>
          <cell r="C362" t="str">
            <v>TNGA</v>
          </cell>
          <cell r="E362">
            <v>3.5016849978192113E-4</v>
          </cell>
          <cell r="F362">
            <v>2.3601561824781138E-3</v>
          </cell>
        </row>
        <row r="363">
          <cell r="A363" t="str">
            <v>T_B_c-ICENGA-S1</v>
          </cell>
          <cell r="B363" t="str">
            <v>VAR_ncap</v>
          </cell>
          <cell r="C363" t="str">
            <v>-</v>
          </cell>
          <cell r="E363">
            <v>1.18446773720844E-6</v>
          </cell>
          <cell r="F363">
            <v>5.6803187468067096E-6</v>
          </cell>
        </row>
        <row r="364">
          <cell r="A364" t="str">
            <v>T_B_c-ICENGA-S1</v>
          </cell>
          <cell r="B364" t="str">
            <v>VAR_cap</v>
          </cell>
          <cell r="C364" t="str">
            <v>-</v>
          </cell>
          <cell r="E364">
            <v>1.18446773720844E-6</v>
          </cell>
          <cell r="F364">
            <v>6.8647864840151496E-6</v>
          </cell>
          <cell r="G364">
            <v>-1.1149657937400157E-9</v>
          </cell>
          <cell r="H364">
            <v>7.0955929702004334E-10</v>
          </cell>
        </row>
        <row r="365">
          <cell r="A365" t="str">
            <v>TFLGV-FCLH2O</v>
          </cell>
          <cell r="B365" t="str">
            <v>VAR_fout</v>
          </cell>
          <cell r="C365" t="str">
            <v>TFLGV</v>
          </cell>
          <cell r="E365">
            <v>1.2581159568860373E-4</v>
          </cell>
          <cell r="F365">
            <v>1.7013781343000776E-4</v>
          </cell>
          <cell r="G365">
            <v>9.5473433535816729E-6</v>
          </cell>
          <cell r="H365">
            <v>8.6694518973980649E-6</v>
          </cell>
          <cell r="I365">
            <v>8.3551704680619656E-6</v>
          </cell>
          <cell r="J365">
            <v>8.8451500415875842E-6</v>
          </cell>
          <cell r="K365">
            <v>8.5545800357107495E-6</v>
          </cell>
          <cell r="L365">
            <v>8.2278608379022931E-6</v>
          </cell>
          <cell r="M365">
            <v>7.934363080949328E-6</v>
          </cell>
          <cell r="N365">
            <v>7.0248971650565031E-6</v>
          </cell>
          <cell r="O365">
            <v>2.9756246408312975E-5</v>
          </cell>
        </row>
        <row r="366">
          <cell r="A366" t="str">
            <v>TFLGV-FCLH2O</v>
          </cell>
          <cell r="B366" t="str">
            <v>VAR_fin</v>
          </cell>
          <cell r="C366" t="str">
            <v>TH2O</v>
          </cell>
          <cell r="E366">
            <v>2.7050240249717686E-4</v>
          </cell>
          <cell r="F366">
            <v>3.6013116064471918E-4</v>
          </cell>
          <cell r="G366">
            <v>1.9223877779700964E-5</v>
          </cell>
          <cell r="H366">
            <v>1.6370190274058676E-5</v>
          </cell>
          <cell r="I366">
            <v>1.4854894208832533E-5</v>
          </cell>
          <cell r="J366">
            <v>1.5345351225935457E-5</v>
          </cell>
          <cell r="K366">
            <v>1.4382313689075692E-5</v>
          </cell>
          <cell r="L366">
            <v>1.3667080658685585E-5</v>
          </cell>
          <cell r="M366">
            <v>1.3118930735739584E-5</v>
          </cell>
          <cell r="N366">
            <v>1.1615190582259443E-5</v>
          </cell>
          <cell r="O366">
            <v>4.9199933454463378E-5</v>
          </cell>
        </row>
        <row r="367">
          <cell r="A367" t="str">
            <v>TFLGV-FCLH2O</v>
          </cell>
          <cell r="B367" t="str">
            <v>VAR_ncap</v>
          </cell>
          <cell r="C367" t="str">
            <v>-</v>
          </cell>
          <cell r="E367">
            <v>9.4116141705855507E-6</v>
          </cell>
          <cell r="F367">
            <v>4.1976633078574104E-6</v>
          </cell>
          <cell r="G367">
            <v>2.9875800087363799E-7</v>
          </cell>
          <cell r="H367">
            <v>3.14949599875554E-7</v>
          </cell>
          <cell r="I367">
            <v>3.3959240761015302E-7</v>
          </cell>
          <cell r="J367">
            <v>2.7419351102930001E-7</v>
          </cell>
          <cell r="K367">
            <v>3.1329369291545502E-7</v>
          </cell>
          <cell r="L367">
            <v>2.6245993387203699E-7</v>
          </cell>
          <cell r="M367">
            <v>2.4835875804996597E-7</v>
          </cell>
          <cell r="N367">
            <v>3.0929570406320002E-7</v>
          </cell>
          <cell r="O367">
            <v>1.7592917714485299E-6</v>
          </cell>
        </row>
        <row r="368">
          <cell r="A368" t="str">
            <v>TFLGV-FCLH2O</v>
          </cell>
          <cell r="B368" t="str">
            <v>VAR_cap</v>
          </cell>
          <cell r="C368" t="str">
            <v>-</v>
          </cell>
          <cell r="E368">
            <v>9.4116141705855507E-6</v>
          </cell>
          <cell r="F368">
            <v>1.3584828906287389E-5</v>
          </cell>
          <cell r="G368">
            <v>7.9131069013909888E-7</v>
          </cell>
          <cell r="H368">
            <v>7.5154709142173025E-7</v>
          </cell>
          <cell r="I368">
            <v>7.1728027283214805E-7</v>
          </cell>
          <cell r="J368">
            <v>7.1440363335274861E-7</v>
          </cell>
          <cell r="K368">
            <v>6.8846495189453442E-7</v>
          </cell>
          <cell r="L368">
            <v>6.5472856870255955E-7</v>
          </cell>
          <cell r="M368">
            <v>6.2191433894083555E-7</v>
          </cell>
          <cell r="N368">
            <v>5.6699709339411625E-7</v>
          </cell>
          <cell r="O368">
            <v>2.2361955710477299E-6</v>
          </cell>
        </row>
        <row r="369">
          <cell r="A369" t="str">
            <v>T_B_c-ICENGA-S2</v>
          </cell>
          <cell r="B369" t="str">
            <v>VAR_fout</v>
          </cell>
          <cell r="C369" t="str">
            <v>CO2_T</v>
          </cell>
          <cell r="E369">
            <v>1.5040938968777199E-2</v>
          </cell>
          <cell r="F369">
            <v>7.5833009636131599E-2</v>
          </cell>
        </row>
        <row r="370">
          <cell r="A370" t="str">
            <v>T_B_c-ICENGA-S2</v>
          </cell>
          <cell r="B370" t="str">
            <v>VAR_fout</v>
          </cell>
          <cell r="C370" t="str">
            <v>TPBSc</v>
          </cell>
          <cell r="E370">
            <v>2.2667568742786894E-5</v>
          </cell>
          <cell r="F370">
            <v>1.1889027076613573E-4</v>
          </cell>
        </row>
        <row r="371">
          <cell r="A371" t="str">
            <v>T_B_c-ICENGA-S2</v>
          </cell>
          <cell r="B371" t="str">
            <v>VAR_fin</v>
          </cell>
          <cell r="C371" t="str">
            <v>TNGA</v>
          </cell>
          <cell r="E371">
            <v>2.666833150492408E-4</v>
          </cell>
          <cell r="F371">
            <v>1.3445569084420499E-3</v>
          </cell>
        </row>
        <row r="372">
          <cell r="A372" t="str">
            <v>T_B_c-ICENGA-S2</v>
          </cell>
          <cell r="B372" t="str">
            <v>VAR_ncap</v>
          </cell>
          <cell r="C372" t="str">
            <v>-</v>
          </cell>
          <cell r="E372">
            <v>6.2168824453826502E-7</v>
          </cell>
          <cell r="F372">
            <v>2.1307444845787499E-6</v>
          </cell>
        </row>
        <row r="373">
          <cell r="A373" t="str">
            <v>T_B_c-ICENGA-S2</v>
          </cell>
          <cell r="B373" t="str">
            <v>VAR_cap</v>
          </cell>
          <cell r="C373" t="str">
            <v>-</v>
          </cell>
          <cell r="E373">
            <v>6.2168824453826502E-7</v>
          </cell>
          <cell r="F373">
            <v>2.7524327291170101E-6</v>
          </cell>
          <cell r="G373">
            <v>-1.8931673094196792E-9</v>
          </cell>
          <cell r="H373">
            <v>4.1729462829884234E-11</v>
          </cell>
        </row>
        <row r="374">
          <cell r="A374" t="str">
            <v>T_B_u-ICEDSL-S1</v>
          </cell>
          <cell r="B374" t="str">
            <v>VAR_fout</v>
          </cell>
          <cell r="C374" t="str">
            <v>CO2_T</v>
          </cell>
          <cell r="D374">
            <v>2.1968674408100682E-2</v>
          </cell>
          <cell r="E374">
            <v>18.261731033845436</v>
          </cell>
          <cell r="F374">
            <v>32.55311065551718</v>
          </cell>
          <cell r="G374">
            <v>3.2730485618048298E-3</v>
          </cell>
          <cell r="O374">
            <v>1.69679395138677E-5</v>
          </cell>
        </row>
        <row r="375">
          <cell r="A375" t="str">
            <v>T_B_u-ICEDSL-S1</v>
          </cell>
          <cell r="B375" t="str">
            <v>VAR_fout</v>
          </cell>
          <cell r="C375" t="str">
            <v>TPBSu</v>
          </cell>
          <cell r="D375">
            <v>3.7139697727452649E-5</v>
          </cell>
          <cell r="E375">
            <v>3.2016593255550403E-2</v>
          </cell>
          <cell r="F375">
            <v>5.8416132785943493E-2</v>
          </cell>
          <cell r="G375">
            <v>5.5333349648024826E-6</v>
          </cell>
          <cell r="O375">
            <v>4.1354476767807501E-8</v>
          </cell>
        </row>
        <row r="376">
          <cell r="A376" t="str">
            <v>T_B_u-ICEDSL-S1</v>
          </cell>
          <cell r="B376" t="str">
            <v>VAR_fin</v>
          </cell>
          <cell r="C376" t="str">
            <v>TDSL</v>
          </cell>
          <cell r="D376">
            <v>2.9970906423056862E-4</v>
          </cell>
          <cell r="E376">
            <v>0.24913684902926955</v>
          </cell>
          <cell r="F376">
            <v>0.44410792163051993</v>
          </cell>
          <cell r="G376">
            <v>4.4652777105113622E-5</v>
          </cell>
          <cell r="O376">
            <v>2.3148621437745839E-7</v>
          </cell>
        </row>
        <row r="377">
          <cell r="A377" t="str">
            <v>T_B_u-ICEDSL-S1</v>
          </cell>
          <cell r="B377" t="str">
            <v>VAR_ncap</v>
          </cell>
          <cell r="C377" t="str">
            <v>-</v>
          </cell>
          <cell r="E377">
            <v>6.0459174201308902E-4</v>
          </cell>
          <cell r="F377">
            <v>4.9811441559181695E-4</v>
          </cell>
          <cell r="K377">
            <v>1.08236547758611E-8</v>
          </cell>
          <cell r="L377">
            <v>1.2476964556935E-8</v>
          </cell>
          <cell r="M377">
            <v>1.1494783758795399E-8</v>
          </cell>
          <cell r="N377">
            <v>1.11531603394053E-8</v>
          </cell>
          <cell r="O377">
            <v>1.29714020748595E-8</v>
          </cell>
        </row>
        <row r="378">
          <cell r="A378" t="str">
            <v>T_B_u-ICEDSL-S1</v>
          </cell>
          <cell r="B378" t="str">
            <v>VAR_cap</v>
          </cell>
          <cell r="C378" t="str">
            <v>-</v>
          </cell>
          <cell r="D378">
            <v>7.0464135021097004E-7</v>
          </cell>
          <cell r="E378">
            <v>6.0542366887666142E-4</v>
          </cell>
          <cell r="F378">
            <v>1.1035149990388546E-3</v>
          </cell>
          <cell r="G378">
            <v>6.0259679666302413E-8</v>
          </cell>
          <cell r="H378">
            <v>4.1536095000201285E-9</v>
          </cell>
          <cell r="K378">
            <v>1.08236547758611E-8</v>
          </cell>
          <cell r="L378">
            <v>2.3300619332796001E-8</v>
          </cell>
          <cell r="M378">
            <v>2.9517180720942001E-8</v>
          </cell>
          <cell r="N378">
            <v>2.4857888056985201E-8</v>
          </cell>
          <cell r="O378">
            <v>3.1881964768573201E-8</v>
          </cell>
        </row>
        <row r="379">
          <cell r="A379" t="str">
            <v>T_B_c-ICENGA-S3</v>
          </cell>
          <cell r="B379" t="str">
            <v>VAR_fout</v>
          </cell>
          <cell r="C379" t="str">
            <v>CO2_T</v>
          </cell>
          <cell r="E379">
            <v>1.3513372424886099E-2</v>
          </cell>
          <cell r="F379">
            <v>5.17217120757281E-2</v>
          </cell>
        </row>
        <row r="380">
          <cell r="A380" t="str">
            <v>T_B_c-ICENGA-S3</v>
          </cell>
          <cell r="B380" t="str">
            <v>VAR_fout</v>
          </cell>
          <cell r="C380" t="str">
            <v>TPBSc</v>
          </cell>
          <cell r="E380">
            <v>1.3518675575679579E-5</v>
          </cell>
          <cell r="F380">
            <v>5.3638311585344525E-5</v>
          </cell>
        </row>
        <row r="381">
          <cell r="A381" t="str">
            <v>T_B_c-ICENGA-S3</v>
          </cell>
          <cell r="B381" t="str">
            <v>VAR_fin</v>
          </cell>
          <cell r="C381" t="str">
            <v>TNGA</v>
          </cell>
          <cell r="E381">
            <v>2.3959880185968344E-4</v>
          </cell>
          <cell r="F381">
            <v>9.1705163254837089E-4</v>
          </cell>
        </row>
        <row r="382">
          <cell r="A382" t="str">
            <v>T_B_c-ICENGA-S3</v>
          </cell>
          <cell r="B382" t="str">
            <v>VAR_ncap</v>
          </cell>
          <cell r="C382" t="str">
            <v>-</v>
          </cell>
          <cell r="E382">
            <v>3.7472352040845101E-7</v>
          </cell>
          <cell r="F382">
            <v>8.9578852030529104E-7</v>
          </cell>
        </row>
        <row r="383">
          <cell r="A383" t="str">
            <v>T_B_c-ICENGA-S3</v>
          </cell>
          <cell r="B383" t="str">
            <v>VAR_cap</v>
          </cell>
          <cell r="C383" t="str">
            <v>-</v>
          </cell>
          <cell r="E383">
            <v>3.7472352040845101E-7</v>
          </cell>
          <cell r="F383">
            <v>1.27051204071374E-6</v>
          </cell>
          <cell r="G383">
            <v>6.7116190719001619E-10</v>
          </cell>
        </row>
        <row r="384">
          <cell r="A384" t="str">
            <v>T_B_u-ICEDSL-S2</v>
          </cell>
          <cell r="B384" t="str">
            <v>VAR_fout</v>
          </cell>
          <cell r="C384" t="str">
            <v>CO2_T</v>
          </cell>
          <cell r="D384">
            <v>7.7455195447478395</v>
          </cell>
          <cell r="E384">
            <v>9.7145317881017359</v>
          </cell>
          <cell r="F384">
            <v>16.123897048491429</v>
          </cell>
        </row>
        <row r="385">
          <cell r="A385" t="str">
            <v>T_B_u-ICEDSL-S2</v>
          </cell>
          <cell r="B385" t="str">
            <v>VAR_fout</v>
          </cell>
          <cell r="C385" t="str">
            <v>TPBSu</v>
          </cell>
          <cell r="D385">
            <v>9.2424069846156649E-3</v>
          </cell>
          <cell r="E385">
            <v>1.1634602750313493E-2</v>
          </cell>
          <cell r="F385">
            <v>1.993791487423377E-2</v>
          </cell>
        </row>
        <row r="386">
          <cell r="A386" t="str">
            <v>T_B_u-ICEDSL-S2</v>
          </cell>
          <cell r="B386" t="str">
            <v>VAR_fin</v>
          </cell>
          <cell r="C386" t="str">
            <v>TDSL</v>
          </cell>
          <cell r="D386">
            <v>0.10566875231579574</v>
          </cell>
          <cell r="E386">
            <v>0.13253112944204301</v>
          </cell>
          <cell r="F386">
            <v>0.21997131034776821</v>
          </cell>
        </row>
        <row r="387">
          <cell r="A387" t="str">
            <v>T_B_u-ICEDSL-S2</v>
          </cell>
          <cell r="B387" t="str">
            <v>VAR_ncap</v>
          </cell>
          <cell r="C387" t="str">
            <v>-</v>
          </cell>
          <cell r="E387">
            <v>7.4427345887156298E-6</v>
          </cell>
          <cell r="F387">
            <v>1.5239442385029899E-4</v>
          </cell>
        </row>
        <row r="388">
          <cell r="A388" t="str">
            <v>T_B_u-ICEDSL-S2</v>
          </cell>
          <cell r="B388" t="str">
            <v>VAR_cap</v>
          </cell>
          <cell r="C388" t="str">
            <v>-</v>
          </cell>
          <cell r="D388">
            <v>1.8447386352966297E-4</v>
          </cell>
          <cell r="E388">
            <v>2.248825475296488E-4</v>
          </cell>
          <cell r="F388">
            <v>3.7744029979347714E-4</v>
          </cell>
          <cell r="G388">
            <v>-8.5312782809889541E-9</v>
          </cell>
          <cell r="H388">
            <v>2.5863883331041226E-9</v>
          </cell>
        </row>
        <row r="389">
          <cell r="A389" t="str">
            <v>T_B_c-ICENGA-S4</v>
          </cell>
          <cell r="B389" t="str">
            <v>VAR_fout</v>
          </cell>
          <cell r="C389" t="str">
            <v>CO2_T</v>
          </cell>
          <cell r="E389">
            <v>7.4512916114257101E-3</v>
          </cell>
          <cell r="F389">
            <v>2.021548696361938E-2</v>
          </cell>
        </row>
        <row r="390">
          <cell r="A390" t="str">
            <v>T_B_c-ICENGA-S4</v>
          </cell>
          <cell r="B390" t="str">
            <v>VAR_fout</v>
          </cell>
          <cell r="C390" t="str">
            <v>TPBSc</v>
          </cell>
          <cell r="E390">
            <v>4.9793068272615953E-6</v>
          </cell>
          <cell r="F390">
            <v>1.3928738662709986E-5</v>
          </cell>
        </row>
        <row r="391">
          <cell r="A391" t="str">
            <v>T_B_c-ICENGA-S4</v>
          </cell>
          <cell r="B391" t="str">
            <v>VAR_fin</v>
          </cell>
          <cell r="C391" t="str">
            <v>TNGA</v>
          </cell>
          <cell r="E391">
            <v>1.3211509949336372E-4</v>
          </cell>
          <cell r="F391">
            <v>3.5843061992232975E-4</v>
          </cell>
        </row>
        <row r="392">
          <cell r="A392" t="str">
            <v>T_B_c-ICENGA-S4</v>
          </cell>
          <cell r="B392" t="str">
            <v>VAR_ncap</v>
          </cell>
          <cell r="C392" t="str">
            <v>-</v>
          </cell>
          <cell r="E392">
            <v>1.4161137655810699E-7</v>
          </cell>
          <cell r="F392">
            <v>2.0959813546165999E-7</v>
          </cell>
        </row>
        <row r="393">
          <cell r="A393" t="str">
            <v>T_B_c-ICENGA-S4</v>
          </cell>
          <cell r="B393" t="str">
            <v>VAR_cap</v>
          </cell>
          <cell r="C393" t="str">
            <v>-</v>
          </cell>
          <cell r="E393">
            <v>1.4161137655810699E-7</v>
          </cell>
          <cell r="F393">
            <v>3.5120951201976701E-7</v>
          </cell>
          <cell r="G393">
            <v>-2.1843687991219842E-9</v>
          </cell>
        </row>
        <row r="394">
          <cell r="A394" t="str">
            <v>T_B_u-ICEDSL-S3</v>
          </cell>
          <cell r="B394" t="str">
            <v>VAR_fout</v>
          </cell>
          <cell r="C394" t="str">
            <v>CO2_T</v>
          </cell>
          <cell r="D394">
            <v>45.53547036407938</v>
          </cell>
          <cell r="E394">
            <v>64.082890854683498</v>
          </cell>
          <cell r="F394">
            <v>64.291493106685863</v>
          </cell>
        </row>
        <row r="395">
          <cell r="A395" t="str">
            <v>T_B_u-ICEDSL-S3</v>
          </cell>
          <cell r="B395" t="str">
            <v>VAR_fout</v>
          </cell>
          <cell r="C395" t="str">
            <v>TPBSu</v>
          </cell>
          <cell r="D395">
            <v>3.5999440849166023E-2</v>
          </cell>
          <cell r="E395">
            <v>5.0811062107686607E-2</v>
          </cell>
          <cell r="F395">
            <v>5.0983165143043532E-2</v>
          </cell>
        </row>
        <row r="396">
          <cell r="A396" t="str">
            <v>T_B_u-ICEDSL-S3</v>
          </cell>
          <cell r="B396" t="str">
            <v>VAR_fin</v>
          </cell>
          <cell r="C396" t="str">
            <v>TDSL</v>
          </cell>
          <cell r="D396">
            <v>0.62122060523982725</v>
          </cell>
          <cell r="E396">
            <v>0.87425499119622774</v>
          </cell>
          <cell r="F396">
            <v>0.87710086093705064</v>
          </cell>
        </row>
        <row r="397">
          <cell r="A397" t="str">
            <v>T_B_u-ICEDSL-S3</v>
          </cell>
          <cell r="B397" t="str">
            <v>VAR_ncap</v>
          </cell>
          <cell r="C397" t="str">
            <v>-</v>
          </cell>
          <cell r="E397">
            <v>8.3542252289410206E-6</v>
          </cell>
          <cell r="F397">
            <v>1.69122276381285E-6</v>
          </cell>
        </row>
        <row r="398">
          <cell r="A398" t="str">
            <v>T_B_u-ICEDSL-S3</v>
          </cell>
          <cell r="B398" t="str">
            <v>VAR_cap</v>
          </cell>
          <cell r="C398" t="str">
            <v>-</v>
          </cell>
          <cell r="D398">
            <v>8.0664321629926095E-4</v>
          </cell>
          <cell r="E398">
            <v>9.60717759519637E-4</v>
          </cell>
          <cell r="F398">
            <v>9.6247195887924511E-4</v>
          </cell>
          <cell r="G398">
            <v>-9.5742069162064319E-9</v>
          </cell>
        </row>
        <row r="399">
          <cell r="A399" t="str">
            <v>T_B_u-ICEDSL-S4</v>
          </cell>
          <cell r="B399" t="str">
            <v>VAR_fout</v>
          </cell>
          <cell r="C399" t="str">
            <v>CO2_T</v>
          </cell>
          <cell r="D399">
            <v>0.62574201065651003</v>
          </cell>
          <cell r="E399">
            <v>0.16124550079310912</v>
          </cell>
          <cell r="F399">
            <v>0.16369141815797031</v>
          </cell>
        </row>
        <row r="400">
          <cell r="A400" t="str">
            <v>T_B_u-ICEDSL-S4</v>
          </cell>
          <cell r="B400" t="str">
            <v>VAR_fout</v>
          </cell>
          <cell r="C400" t="str">
            <v>TPBSu</v>
          </cell>
          <cell r="D400">
            <v>3.299144197611688E-4</v>
          </cell>
          <cell r="E400">
            <v>8.5614118152136509E-5</v>
          </cell>
          <cell r="F400">
            <v>8.7798161733886716E-5</v>
          </cell>
        </row>
        <row r="401">
          <cell r="A401" t="str">
            <v>T_B_u-ICEDSL-S4</v>
          </cell>
          <cell r="B401" t="str">
            <v>VAR_fin</v>
          </cell>
          <cell r="C401" t="str">
            <v>TDSL</v>
          </cell>
          <cell r="D401">
            <v>8.5367259298296094E-3</v>
          </cell>
          <cell r="E401">
            <v>2.1998021936304102E-3</v>
          </cell>
          <cell r="F401">
            <v>2.2331707797813172E-3</v>
          </cell>
        </row>
        <row r="402">
          <cell r="A402" t="str">
            <v>T_B_u-ICEDSL-S4</v>
          </cell>
          <cell r="B402" t="str">
            <v>VAR_ncap</v>
          </cell>
          <cell r="C402" t="str">
            <v>-</v>
          </cell>
          <cell r="E402">
            <v>2.3050562244952501E-7</v>
          </cell>
          <cell r="F402">
            <v>2.2547700622363001E-7</v>
          </cell>
        </row>
        <row r="403">
          <cell r="A403" t="str">
            <v>T_B_u-ICEDSL-S4</v>
          </cell>
          <cell r="B403" t="str">
            <v>VAR_cap</v>
          </cell>
          <cell r="C403" t="str">
            <v>-</v>
          </cell>
          <cell r="D403">
            <v>7.1960618595070494E-6</v>
          </cell>
          <cell r="E403">
            <v>2.0274794118634142E-6</v>
          </cell>
          <cell r="F403">
            <v>1.9276006737928857E-6</v>
          </cell>
          <cell r="G403">
            <v>-7.0413682608880815E-9</v>
          </cell>
        </row>
        <row r="404">
          <cell r="A404" t="str">
            <v>D-TBDS1intl</v>
          </cell>
          <cell r="B404" t="str">
            <v>VAR_fout</v>
          </cell>
          <cell r="C404" t="str">
            <v>TKERintl_SAF</v>
          </cell>
          <cell r="G404">
            <v>5.4446318472322996</v>
          </cell>
          <cell r="H404">
            <v>5.7422087706614802</v>
          </cell>
          <cell r="I404">
            <v>5.9416137915994804</v>
          </cell>
          <cell r="J404">
            <v>6.0831682436875099</v>
          </cell>
          <cell r="K404">
            <v>6.2037224904460002</v>
          </cell>
          <cell r="L404">
            <v>6.2037238023812904</v>
          </cell>
          <cell r="M404">
            <v>6.2037268749258496</v>
          </cell>
          <cell r="N404">
            <v>6.2037312510347897</v>
          </cell>
          <cell r="O404">
            <v>6.3098411832582499</v>
          </cell>
        </row>
        <row r="405">
          <cell r="A405" t="str">
            <v>D-TBDS1intl</v>
          </cell>
          <cell r="B405" t="str">
            <v>VAR_fin</v>
          </cell>
          <cell r="C405" t="str">
            <v>BDS1</v>
          </cell>
          <cell r="G405">
            <v>5.4446318472322996</v>
          </cell>
          <cell r="H405">
            <v>5.7422087706614802</v>
          </cell>
          <cell r="I405">
            <v>5.9416137915994804</v>
          </cell>
          <cell r="J405">
            <v>6.0831682436875099</v>
          </cell>
          <cell r="K405">
            <v>6.2037224904460002</v>
          </cell>
          <cell r="L405">
            <v>6.2037238023812904</v>
          </cell>
          <cell r="M405">
            <v>6.2037268749258496</v>
          </cell>
          <cell r="N405">
            <v>6.2037312510347897</v>
          </cell>
          <cell r="O405">
            <v>6.3098411832582499</v>
          </cell>
        </row>
        <row r="406">
          <cell r="A406" t="str">
            <v>T_B_c-ICENGAEXT</v>
          </cell>
          <cell r="B406" t="str">
            <v>VAR_fout</v>
          </cell>
          <cell r="C406" t="str">
            <v>CO2_T</v>
          </cell>
          <cell r="D406">
            <v>7.7080062738714801E-3</v>
          </cell>
          <cell r="E406">
            <v>7.7598630532416503E-3</v>
          </cell>
          <cell r="F406">
            <v>7.6822718839805997E-3</v>
          </cell>
        </row>
        <row r="407">
          <cell r="A407" t="str">
            <v>T_B_c-ICENGAEXT</v>
          </cell>
          <cell r="B407" t="str">
            <v>VAR_fout</v>
          </cell>
          <cell r="C407" t="str">
            <v>TPBSc</v>
          </cell>
          <cell r="D407">
            <v>1.3598685513944561E-3</v>
          </cell>
          <cell r="E407">
            <v>1.0974974648379121E-3</v>
          </cell>
          <cell r="F407">
            <v>6.833162387453025E-4</v>
          </cell>
        </row>
        <row r="408">
          <cell r="A408" t="str">
            <v>T_B_c-ICENGAEXT</v>
          </cell>
          <cell r="B408" t="str">
            <v>VAR_fin</v>
          </cell>
          <cell r="C408" t="str">
            <v>TNGA</v>
          </cell>
          <cell r="D408">
            <v>1.3666677790552263E-4</v>
          </cell>
          <cell r="E408">
            <v>1.3758622434825613E-4</v>
          </cell>
          <cell r="F408">
            <v>1.3621049439681914E-4</v>
          </cell>
        </row>
        <row r="409">
          <cell r="A409" t="str">
            <v>T_B_c-ICENGAEXT</v>
          </cell>
          <cell r="B409" t="str">
            <v>VAR_cap</v>
          </cell>
          <cell r="C409" t="str">
            <v>-</v>
          </cell>
          <cell r="D409">
            <v>2.9710594062307157E-5</v>
          </cell>
          <cell r="E409">
            <v>2.3778234086242301E-5</v>
          </cell>
          <cell r="F409">
            <v>1.4836478530891756E-5</v>
          </cell>
        </row>
        <row r="410">
          <cell r="A410" t="str">
            <v>T_B_u-ICEDSLEXT</v>
          </cell>
          <cell r="B410" t="str">
            <v>VAR_fout</v>
          </cell>
          <cell r="C410" t="str">
            <v>CO2_T</v>
          </cell>
          <cell r="D410">
            <v>1.27045423945219</v>
          </cell>
          <cell r="E410">
            <v>1.2693424218688401</v>
          </cell>
          <cell r="F410">
            <v>1.2640731445903</v>
          </cell>
        </row>
        <row r="411">
          <cell r="A411" t="str">
            <v>T_B_u-ICEDSLEXT</v>
          </cell>
          <cell r="B411" t="str">
            <v>VAR_fout</v>
          </cell>
          <cell r="C411" t="str">
            <v>TPBSu</v>
          </cell>
          <cell r="D411">
            <v>0.24210872624532032</v>
          </cell>
          <cell r="E411">
            <v>0.19377120837279932</v>
          </cell>
          <cell r="F411">
            <v>0.12107803522125145</v>
          </cell>
        </row>
        <row r="412">
          <cell r="A412" t="str">
            <v>T_B_u-ICEDSLEXT</v>
          </cell>
          <cell r="B412" t="str">
            <v>VAR_fin</v>
          </cell>
          <cell r="C412" t="str">
            <v>TDSL</v>
          </cell>
          <cell r="D412">
            <v>1.7332254289934377E-2</v>
          </cell>
          <cell r="E412">
            <v>1.7317086246505343E-2</v>
          </cell>
          <cell r="F412">
            <v>1.7245199789772167E-2</v>
          </cell>
        </row>
        <row r="413">
          <cell r="A413" t="str">
            <v>T_B_u-ICEDSLEXT</v>
          </cell>
          <cell r="B413" t="str">
            <v>VAR_cap</v>
          </cell>
          <cell r="C413" t="str">
            <v>-</v>
          </cell>
          <cell r="D413">
            <v>4.5678097588597441E-3</v>
          </cell>
          <cell r="E413">
            <v>3.6542689740420198E-3</v>
          </cell>
          <cell r="F413">
            <v>2.2835515012588573E-3</v>
          </cell>
        </row>
        <row r="414">
          <cell r="A414" t="str">
            <v>D-T-ELC-LGV</v>
          </cell>
          <cell r="B414" t="str">
            <v>VAR_fout</v>
          </cell>
          <cell r="C414" t="str">
            <v>T-ELC-LGV_BatSTGin</v>
          </cell>
          <cell r="D414">
            <v>3.4680445237523852E-2</v>
          </cell>
          <cell r="E414">
            <v>6.6055203103608615E-2</v>
          </cell>
          <cell r="F414">
            <v>0.29736173287493856</v>
          </cell>
          <cell r="G414">
            <v>1.2255451896745135</v>
          </cell>
          <cell r="H414">
            <v>2.9400803591770273</v>
          </cell>
          <cell r="I414">
            <v>5.1524416105963944</v>
          </cell>
          <cell r="J414">
            <v>5.3138255050013523</v>
          </cell>
          <cell r="K414">
            <v>5.5279733834667786</v>
          </cell>
          <cell r="L414">
            <v>5.8619229001480972</v>
          </cell>
          <cell r="M414">
            <v>6.3839051451222772</v>
          </cell>
          <cell r="N414">
            <v>6.967182313531791</v>
          </cell>
          <cell r="O414">
            <v>7.6035304242108994</v>
          </cell>
        </row>
        <row r="415">
          <cell r="A415" t="str">
            <v>D-T-ELC-LGV</v>
          </cell>
          <cell r="B415" t="str">
            <v>VAR_fin</v>
          </cell>
          <cell r="C415" t="str">
            <v>TELC</v>
          </cell>
          <cell r="D415">
            <v>3.4680445237523852E-2</v>
          </cell>
          <cell r="E415">
            <v>6.6055203103608615E-2</v>
          </cell>
          <cell r="F415">
            <v>0.29736173287493856</v>
          </cell>
          <cell r="G415">
            <v>1.2255451896745135</v>
          </cell>
          <cell r="H415">
            <v>2.9400803591770273</v>
          </cell>
          <cell r="I415">
            <v>5.1524416105963944</v>
          </cell>
          <cell r="J415">
            <v>5.3138255050013523</v>
          </cell>
          <cell r="K415">
            <v>5.5279733834667786</v>
          </cell>
          <cell r="L415">
            <v>5.8619229001480972</v>
          </cell>
          <cell r="M415">
            <v>6.3839051451222772</v>
          </cell>
          <cell r="N415">
            <v>6.967182313531791</v>
          </cell>
          <cell r="O415">
            <v>7.6035304242108994</v>
          </cell>
        </row>
        <row r="416">
          <cell r="A416" t="str">
            <v>D-T-ELC-LGV</v>
          </cell>
          <cell r="B416" t="str">
            <v>VAR_ncap</v>
          </cell>
          <cell r="C416" t="str">
            <v>-</v>
          </cell>
          <cell r="D416">
            <v>3.6911369164342898E-3</v>
          </cell>
          <cell r="E416">
            <v>3.3079929003961899E-3</v>
          </cell>
          <cell r="F416">
            <v>2.4445635879559901E-2</v>
          </cell>
          <cell r="G416">
            <v>9.9526503244270495E-2</v>
          </cell>
          <cell r="H416">
            <v>0.198718416334903</v>
          </cell>
          <cell r="I416">
            <v>0.32499386634245397</v>
          </cell>
          <cell r="J416">
            <v>0.13364135203458299</v>
          </cell>
          <cell r="K416">
            <v>0.33965161887922801</v>
          </cell>
          <cell r="L416">
            <v>0.21984132327209599</v>
          </cell>
          <cell r="M416">
            <v>0.28092588014061098</v>
          </cell>
          <cell r="N416">
            <v>0.41656766022025399</v>
          </cell>
          <cell r="O416">
            <v>0.19755503863162399</v>
          </cell>
        </row>
        <row r="417">
          <cell r="A417" t="str">
            <v>D-T-ELC-LGV</v>
          </cell>
          <cell r="B417" t="str">
            <v>VAR_cap</v>
          </cell>
          <cell r="C417" t="str">
            <v>-</v>
          </cell>
          <cell r="D417">
            <v>3.6911369164342898E-3</v>
          </cell>
          <cell r="E417">
            <v>6.9991298168304702E-3</v>
          </cell>
          <cell r="F417">
            <v>3.1444765696390403E-2</v>
          </cell>
          <cell r="G417">
            <v>0.12954263099482599</v>
          </cell>
          <cell r="H417">
            <v>0.31076948953079903</v>
          </cell>
          <cell r="I417">
            <v>0.54461254359516797</v>
          </cell>
          <cell r="J417">
            <v>0.56167290236523404</v>
          </cell>
          <cell r="K417">
            <v>0.58430997783843996</v>
          </cell>
          <cell r="L417">
            <v>0.61960624674627196</v>
          </cell>
          <cell r="M417">
            <v>0.67478560411189603</v>
          </cell>
          <cell r="N417">
            <v>0.73643225835107795</v>
          </cell>
          <cell r="O417">
            <v>0.80370913472732197</v>
          </cell>
        </row>
        <row r="418">
          <cell r="A418" t="str">
            <v>T_B_c-FCLH2O-S1</v>
          </cell>
          <cell r="B418" t="str">
            <v>VAR_ncap</v>
          </cell>
          <cell r="C418" t="str">
            <v>-</v>
          </cell>
          <cell r="G418">
            <v>1.01747876737103E-8</v>
          </cell>
          <cell r="O418">
            <v>1.1774267705245501E-8</v>
          </cell>
        </row>
        <row r="419">
          <cell r="A419" t="str">
            <v>T_B_c-FCLH2O-S1</v>
          </cell>
          <cell r="B419" t="str">
            <v>VAR_cap</v>
          </cell>
          <cell r="C419" t="str">
            <v>-</v>
          </cell>
          <cell r="G419">
            <v>1.01747876737103E-8</v>
          </cell>
          <cell r="H419">
            <v>1.01747876737103E-8</v>
          </cell>
          <cell r="I419">
            <v>2.1366742549161998E-9</v>
          </cell>
          <cell r="O419">
            <v>1.1774267705245501E-8</v>
          </cell>
        </row>
        <row r="420">
          <cell r="A420" t="str">
            <v>T_B_c-FCLH2O-S2</v>
          </cell>
          <cell r="B420" t="str">
            <v>VAR_ncap</v>
          </cell>
          <cell r="C420" t="str">
            <v>-</v>
          </cell>
          <cell r="G420">
            <v>1.0343379992600999E-8</v>
          </cell>
        </row>
        <row r="421">
          <cell r="A421" t="str">
            <v>T_B_c-FCLH2O-S2</v>
          </cell>
          <cell r="B421" t="str">
            <v>VAR_cap</v>
          </cell>
          <cell r="C421" t="str">
            <v>-</v>
          </cell>
          <cell r="G421">
            <v>1.0343379992600999E-8</v>
          </cell>
          <cell r="H421">
            <v>1.0343379992600999E-8</v>
          </cell>
          <cell r="I421">
            <v>2.1720781256309899E-9</v>
          </cell>
        </row>
        <row r="422">
          <cell r="A422" t="str">
            <v>T_B_c-FCLH2O-S3</v>
          </cell>
          <cell r="B422" t="str">
            <v>VAR_fout</v>
          </cell>
          <cell r="C422" t="str">
            <v>TPBSc</v>
          </cell>
          <cell r="G422">
            <v>4.2496762248376103E-8</v>
          </cell>
        </row>
        <row r="423">
          <cell r="A423" t="str">
            <v>T_B_c-FCLH2O-S3</v>
          </cell>
          <cell r="B423" t="str">
            <v>VAR_fin</v>
          </cell>
          <cell r="C423" t="str">
            <v>TH2O</v>
          </cell>
          <cell r="G423">
            <v>3.7571714823493381E-7</v>
          </cell>
        </row>
        <row r="424">
          <cell r="A424" t="str">
            <v>T_B_c-FCLH2O-S3</v>
          </cell>
          <cell r="B424" t="str">
            <v>VAR_ncap</v>
          </cell>
          <cell r="C424" t="str">
            <v>-</v>
          </cell>
          <cell r="G424">
            <v>1.23421268123255E-8</v>
          </cell>
          <cell r="O424">
            <v>1.17885050996103E-8</v>
          </cell>
        </row>
        <row r="425">
          <cell r="A425" t="str">
            <v>T_B_c-FCLH2O-S3</v>
          </cell>
          <cell r="B425" t="str">
            <v>VAR_cap</v>
          </cell>
          <cell r="C425" t="str">
            <v>-</v>
          </cell>
          <cell r="G425">
            <v>1.23421268123255E-8</v>
          </cell>
          <cell r="H425">
            <v>9.3699220491517706E-9</v>
          </cell>
          <cell r="O425">
            <v>1.17885050996103E-8</v>
          </cell>
        </row>
        <row r="426">
          <cell r="A426" t="str">
            <v>T_C-HYBGSLEXT</v>
          </cell>
          <cell r="B426" t="str">
            <v>VAR_fout</v>
          </cell>
          <cell r="C426" t="str">
            <v>CO2_T</v>
          </cell>
          <cell r="D426">
            <v>92.555411152795401</v>
          </cell>
          <cell r="E426">
            <v>91.725010816915699</v>
          </cell>
          <cell r="F426">
            <v>68.276291698814703</v>
          </cell>
          <cell r="G426">
            <v>32.394965110286797</v>
          </cell>
        </row>
        <row r="427">
          <cell r="A427" t="str">
            <v>T_C-HYBGSLEXT</v>
          </cell>
          <cell r="B427" t="str">
            <v>VAR_fout</v>
          </cell>
          <cell r="C427" t="str">
            <v>TPCAR</v>
          </cell>
          <cell r="D427">
            <v>0.61928768783193466</v>
          </cell>
          <cell r="E427">
            <v>0.62769762597501821</v>
          </cell>
          <cell r="F427">
            <v>0.48282578940543019</v>
          </cell>
          <cell r="G427">
            <v>0.24141696127907258</v>
          </cell>
        </row>
        <row r="428">
          <cell r="A428" t="str">
            <v>T_C-HYBGSLEXT</v>
          </cell>
          <cell r="B428" t="str">
            <v>VAR_fin</v>
          </cell>
          <cell r="C428" t="str">
            <v>TGSL</v>
          </cell>
          <cell r="D428">
            <v>1.2541383625040039</v>
          </cell>
          <cell r="E428">
            <v>1.2428863254324607</v>
          </cell>
          <cell r="F428">
            <v>0.92515300404897949</v>
          </cell>
          <cell r="G428">
            <v>0.43895616680605409</v>
          </cell>
        </row>
        <row r="429">
          <cell r="A429" t="str">
            <v>T_C-HYBGSLEXT</v>
          </cell>
          <cell r="B429" t="str">
            <v>VAR_cap</v>
          </cell>
          <cell r="C429" t="str">
            <v>-</v>
          </cell>
          <cell r="D429">
            <v>6.5792319817307307E-2</v>
          </cell>
          <cell r="E429">
            <v>5.7063031309546756E-2</v>
          </cell>
          <cell r="F429">
            <v>4.3894585250378662E-2</v>
          </cell>
          <cell r="G429">
            <v>2.1947303277341516E-2</v>
          </cell>
        </row>
        <row r="430">
          <cell r="A430" t="str">
            <v>T_B_c-FCLH2O-S4</v>
          </cell>
          <cell r="B430" t="str">
            <v>VAR_ncap</v>
          </cell>
          <cell r="C430" t="str">
            <v>-</v>
          </cell>
          <cell r="G430">
            <v>1.0066529313155499E-8</v>
          </cell>
        </row>
        <row r="431">
          <cell r="A431" t="str">
            <v>T_B_c-FCLH2O-S4</v>
          </cell>
          <cell r="B431" t="str">
            <v>VAR_cap</v>
          </cell>
          <cell r="C431" t="str">
            <v>-</v>
          </cell>
          <cell r="G431">
            <v>1.0066529313155499E-8</v>
          </cell>
          <cell r="H431">
            <v>2.61059850182017E-9</v>
          </cell>
        </row>
        <row r="432">
          <cell r="A432" t="str">
            <v>TPAVDKEREXT</v>
          </cell>
          <cell r="B432" t="str">
            <v>VAR_fout</v>
          </cell>
          <cell r="C432" t="str">
            <v>CO2_T</v>
          </cell>
          <cell r="D432">
            <v>79.576349423418094</v>
          </cell>
          <cell r="E432">
            <v>100.796237247683</v>
          </cell>
          <cell r="F432">
            <v>132.626068984081</v>
          </cell>
          <cell r="G432">
            <v>185.675788544743</v>
          </cell>
          <cell r="H432">
            <v>170.02894982493601</v>
          </cell>
          <cell r="I432">
            <v>154.38211110512901</v>
          </cell>
          <cell r="J432">
            <v>138.735272385321</v>
          </cell>
          <cell r="K432">
            <v>123.088433665514</v>
          </cell>
          <cell r="L432">
            <v>109.90751284479499</v>
          </cell>
          <cell r="M432">
            <v>98.138070491291401</v>
          </cell>
          <cell r="N432">
            <v>87.628958480337403</v>
          </cell>
          <cell r="O432">
            <v>78.245214379164594</v>
          </cell>
        </row>
        <row r="433">
          <cell r="A433" t="str">
            <v>TPAVDKEREXT</v>
          </cell>
          <cell r="B433" t="str">
            <v>VAR_fout</v>
          </cell>
          <cell r="C433" t="str">
            <v>TPAVD</v>
          </cell>
          <cell r="D433">
            <v>1.0930817228491501</v>
          </cell>
          <cell r="E433">
            <v>1.3845636984571901</v>
          </cell>
          <cell r="F433">
            <v>1.82178666186924</v>
          </cell>
          <cell r="G433">
            <v>2.5504916008893299</v>
          </cell>
          <cell r="H433">
            <v>2.33556249759528</v>
          </cell>
          <cell r="I433">
            <v>2.1206333943012199</v>
          </cell>
          <cell r="J433">
            <v>1.90570429100716</v>
          </cell>
          <cell r="K433">
            <v>1.6907751877131001</v>
          </cell>
          <cell r="L433">
            <v>1.5097185830329001</v>
          </cell>
          <cell r="M433">
            <v>1.34805041883642</v>
          </cell>
          <cell r="N433">
            <v>1.2036944846200199</v>
          </cell>
          <cell r="O433">
            <v>1.0747969008127001</v>
          </cell>
        </row>
        <row r="434">
          <cell r="A434" t="str">
            <v>TPAVDKEREXT</v>
          </cell>
          <cell r="B434" t="str">
            <v>VAR_fin</v>
          </cell>
          <cell r="C434" t="str">
            <v>TKER</v>
          </cell>
          <cell r="D434">
            <v>1.0930817228491501</v>
          </cell>
          <cell r="E434">
            <v>1.3845636984571901</v>
          </cell>
          <cell r="F434">
            <v>1.82178666186924</v>
          </cell>
          <cell r="G434">
            <v>2.5504916008893299</v>
          </cell>
          <cell r="H434">
            <v>2.33556249759528</v>
          </cell>
          <cell r="I434">
            <v>2.1206333943012199</v>
          </cell>
          <cell r="J434">
            <v>1.90570429100716</v>
          </cell>
          <cell r="K434">
            <v>1.6907751877131001</v>
          </cell>
          <cell r="L434">
            <v>1.5097185830329001</v>
          </cell>
          <cell r="M434">
            <v>1.34805041883642</v>
          </cell>
          <cell r="N434">
            <v>1.2036944846200199</v>
          </cell>
          <cell r="O434">
            <v>1.0747969008127001</v>
          </cell>
        </row>
        <row r="435">
          <cell r="A435" t="str">
            <v>TPAVDKEREXT</v>
          </cell>
          <cell r="B435" t="str">
            <v>VAR_ncap</v>
          </cell>
          <cell r="C435" t="str">
            <v>-</v>
          </cell>
          <cell r="D435">
            <v>0.10267940448912601</v>
          </cell>
          <cell r="E435">
            <v>1.99345621569857</v>
          </cell>
          <cell r="F435">
            <v>1.2804350366714401</v>
          </cell>
          <cell r="G435">
            <v>0.82740419151158295</v>
          </cell>
          <cell r="H435">
            <v>1.1736509173812899</v>
          </cell>
          <cell r="I435">
            <v>0.60167785016489606</v>
          </cell>
          <cell r="J435">
            <v>0.63574843886182397</v>
          </cell>
          <cell r="K435">
            <v>0.59159548097804704</v>
          </cell>
          <cell r="L435">
            <v>0.60773733810342201</v>
          </cell>
          <cell r="M435">
            <v>0.74518889537410204</v>
          </cell>
          <cell r="N435">
            <v>0.60644510834521104</v>
          </cell>
          <cell r="O435">
            <v>0.57212298071107004</v>
          </cell>
        </row>
        <row r="436">
          <cell r="A436" t="str">
            <v>TPAVDKEREXT</v>
          </cell>
          <cell r="B436" t="str">
            <v>VAR_cap</v>
          </cell>
          <cell r="C436" t="str">
            <v>-</v>
          </cell>
          <cell r="D436">
            <v>1.195761127338276</v>
          </cell>
          <cell r="E436">
            <v>3.18921734303684</v>
          </cell>
          <cell r="F436">
            <v>3.6453508491352338</v>
          </cell>
          <cell r="G436">
            <v>3.3767901220620202</v>
          </cell>
          <cell r="H436">
            <v>3.4479193565405204</v>
          </cell>
          <cell r="I436">
            <v>2.6836919446385736</v>
          </cell>
          <cell r="J436">
            <v>2.0498357886909901</v>
          </cell>
          <cell r="K436">
            <v>1.94043247400314</v>
          </cell>
          <cell r="L436">
            <v>1.6403565766757202</v>
          </cell>
          <cell r="M436">
            <v>1.643531680274128</v>
          </cell>
          <cell r="N436">
            <v>1.5145356887831698</v>
          </cell>
          <cell r="O436">
            <v>1.3060733699156699</v>
          </cell>
        </row>
        <row r="437">
          <cell r="A437" t="str">
            <v>T_C-ICE-GSL-S1</v>
          </cell>
          <cell r="B437" t="str">
            <v>VAR_fout</v>
          </cell>
          <cell r="C437" t="str">
            <v>CO2_T</v>
          </cell>
          <cell r="D437">
            <v>36.363903452844511</v>
          </cell>
          <cell r="E437">
            <v>40.730784391537796</v>
          </cell>
          <cell r="F437">
            <v>28.646728342083914</v>
          </cell>
          <cell r="G437">
            <v>22.110956669646246</v>
          </cell>
          <cell r="H437">
            <v>1.8629370087966699</v>
          </cell>
          <cell r="I437">
            <v>0.66141435306984375</v>
          </cell>
          <cell r="J437">
            <v>0.40777844622373099</v>
          </cell>
          <cell r="K437">
            <v>0.2680729368354155</v>
          </cell>
          <cell r="L437">
            <v>0.15225502657896739</v>
          </cell>
          <cell r="M437">
            <v>0.14513306505664708</v>
          </cell>
          <cell r="N437">
            <v>0.16044598959861339</v>
          </cell>
          <cell r="O437">
            <v>0.21129006069701239</v>
          </cell>
        </row>
        <row r="438">
          <cell r="A438" t="str">
            <v>T_C-ICE-GSL-S1</v>
          </cell>
          <cell r="B438" t="str">
            <v>VAR_fout</v>
          </cell>
          <cell r="C438" t="str">
            <v>TPCAR</v>
          </cell>
          <cell r="D438">
            <v>0.33632738774070037</v>
          </cell>
          <cell r="E438">
            <v>0.37306516189394029</v>
          </cell>
          <cell r="F438">
            <v>0.26234917718081485</v>
          </cell>
          <cell r="G438">
            <v>0.20414302770233922</v>
          </cell>
          <cell r="H438">
            <v>1.5332814494151255E-2</v>
          </cell>
          <cell r="I438">
            <v>5.648462757570135E-3</v>
          </cell>
          <cell r="J438">
            <v>3.6990726455661919E-3</v>
          </cell>
          <cell r="K438">
            <v>2.6013624713078585E-3</v>
          </cell>
          <cell r="L438">
            <v>1.6065746175384951E-3</v>
          </cell>
          <cell r="M438">
            <v>1.6927573088406083E-3</v>
          </cell>
          <cell r="N438">
            <v>1.9536585698633961E-3</v>
          </cell>
          <cell r="O438">
            <v>2.6192617964519893E-3</v>
          </cell>
        </row>
        <row r="439">
          <cell r="A439" t="str">
            <v>T_C-ICE-GSL-S1</v>
          </cell>
          <cell r="B439" t="str">
            <v>VAR_fin</v>
          </cell>
          <cell r="C439" t="str">
            <v>TGSL</v>
          </cell>
          <cell r="D439">
            <v>0.49273581914423448</v>
          </cell>
          <cell r="E439">
            <v>0.55190764758181277</v>
          </cell>
          <cell r="F439">
            <v>0.38816705070574448</v>
          </cell>
          <cell r="G439">
            <v>0.29960645893829607</v>
          </cell>
          <cell r="H439">
            <v>2.5243048899683877E-2</v>
          </cell>
          <cell r="I439">
            <v>8.9622541066374517E-3</v>
          </cell>
          <cell r="J439">
            <v>5.5254532008635632E-3</v>
          </cell>
          <cell r="K439">
            <v>3.6324246183660554E-3</v>
          </cell>
          <cell r="L439">
            <v>2.0630762409074182E-3</v>
          </cell>
          <cell r="M439">
            <v>1.9665726972445431E-3</v>
          </cell>
          <cell r="N439">
            <v>2.1740648997102098E-3</v>
          </cell>
          <cell r="O439">
            <v>2.8630089525340432E-3</v>
          </cell>
        </row>
        <row r="440">
          <cell r="A440" t="str">
            <v>T_C-ICE-GSL-S1</v>
          </cell>
          <cell r="B440" t="str">
            <v>VAR_ncap</v>
          </cell>
          <cell r="C440" t="str">
            <v>-</v>
          </cell>
          <cell r="E440">
            <v>1.18982759851189E-4</v>
          </cell>
          <cell r="F440">
            <v>4.06001928810851E-4</v>
          </cell>
          <cell r="G440">
            <v>4.8113052515685103E-4</v>
          </cell>
          <cell r="H440">
            <v>2.8833033236103501E-4</v>
          </cell>
          <cell r="I440">
            <v>3.35162211006202E-4</v>
          </cell>
          <cell r="J440">
            <v>9.9049266465442207E-5</v>
          </cell>
          <cell r="K440">
            <v>9.8370848597888893E-5</v>
          </cell>
          <cell r="L440">
            <v>6.8952113588207999E-5</v>
          </cell>
          <cell r="M440">
            <v>1.08045380649476E-4</v>
          </cell>
          <cell r="N440">
            <v>1.15308294683983E-4</v>
          </cell>
          <cell r="O440">
            <v>1.5624945417573301E-4</v>
          </cell>
        </row>
        <row r="441">
          <cell r="A441" t="str">
            <v>T_C-ICE-GSL-S1</v>
          </cell>
          <cell r="B441" t="str">
            <v>VAR_cap</v>
          </cell>
          <cell r="C441" t="str">
            <v>-</v>
          </cell>
          <cell r="D441">
            <v>3.6541404572462015E-2</v>
          </cell>
          <cell r="E441">
            <v>3.9873722490853379E-2</v>
          </cell>
          <cell r="F441">
            <v>3.9802938257969468E-2</v>
          </cell>
          <cell r="G441">
            <v>3.0983614223648263E-2</v>
          </cell>
          <cell r="H441">
            <v>2.2973095201879027E-3</v>
          </cell>
          <cell r="I441">
            <v>8.3452437157315387E-4</v>
          </cell>
          <cell r="J441">
            <v>5.4602153481019921E-4</v>
          </cell>
          <cell r="K441">
            <v>3.7730568380328026E-4</v>
          </cell>
          <cell r="L441">
            <v>2.3030306150734141E-4</v>
          </cell>
          <cell r="M441">
            <v>2.3766317544298674E-4</v>
          </cell>
          <cell r="N441">
            <v>2.7853430305275459E-4</v>
          </cell>
          <cell r="O441">
            <v>3.7943121583738264E-4</v>
          </cell>
        </row>
        <row r="442">
          <cell r="A442" t="str">
            <v>V2G</v>
          </cell>
          <cell r="B442" t="str">
            <v>VAR_fout</v>
          </cell>
          <cell r="C442" t="str">
            <v>ELC35</v>
          </cell>
          <cell r="G442">
            <v>1.2198340961287029</v>
          </cell>
          <cell r="H442">
            <v>1.1223348728387377</v>
          </cell>
          <cell r="I442">
            <v>1.0795318692807869</v>
          </cell>
          <cell r="J442">
            <v>0.62786459178440379</v>
          </cell>
          <cell r="K442">
            <v>1.4281823450181659</v>
          </cell>
          <cell r="L442">
            <v>2.3052942152697691</v>
          </cell>
          <cell r="M442">
            <v>2.6901946141287869</v>
          </cell>
          <cell r="N442">
            <v>2.5366885760617839</v>
          </cell>
          <cell r="O442">
            <v>3.0971330642677781</v>
          </cell>
        </row>
        <row r="443">
          <cell r="A443" t="str">
            <v>V2G</v>
          </cell>
          <cell r="B443" t="str">
            <v>VAR_fin</v>
          </cell>
          <cell r="C443" t="str">
            <v>T-ELC-Bus_c_BatSTGout_S1</v>
          </cell>
          <cell r="G443">
            <v>5.0114625455615017E-3</v>
          </cell>
          <cell r="H443">
            <v>1.397550194855356E-2</v>
          </cell>
          <cell r="I443">
            <v>6.5206850325838809E-3</v>
          </cell>
          <cell r="J443">
            <v>7.1179596585680882E-3</v>
          </cell>
          <cell r="K443">
            <v>6.4728488632888543E-3</v>
          </cell>
          <cell r="L443">
            <v>5.9867913042801783E-3</v>
          </cell>
          <cell r="M443">
            <v>8.1918119046008857E-3</v>
          </cell>
          <cell r="N443">
            <v>6.9518708603281609E-3</v>
          </cell>
          <cell r="O443">
            <v>1.1736288695031509E-2</v>
          </cell>
        </row>
        <row r="444">
          <cell r="A444" t="str">
            <v>V2G</v>
          </cell>
          <cell r="B444" t="str">
            <v>VAR_fin</v>
          </cell>
          <cell r="C444" t="str">
            <v>T-ELC-Bus_c_BatSTGout_S2</v>
          </cell>
          <cell r="G444">
            <v>4.1083311978631588E-3</v>
          </cell>
          <cell r="H444">
            <v>5.9763519424876378E-3</v>
          </cell>
          <cell r="I444">
            <v>4.9227681964223698E-3</v>
          </cell>
          <cell r="J444">
            <v>5.3779162052410732E-3</v>
          </cell>
          <cell r="K444">
            <v>6.8867379153685609E-3</v>
          </cell>
          <cell r="L444">
            <v>6.0720879348634986E-3</v>
          </cell>
          <cell r="M444">
            <v>8.080890440151596E-3</v>
          </cell>
          <cell r="N444">
            <v>7.0387896024530876E-3</v>
          </cell>
          <cell r="O444">
            <v>1.1238431495042042E-2</v>
          </cell>
        </row>
        <row r="445">
          <cell r="A445" t="str">
            <v>V2G</v>
          </cell>
          <cell r="B445" t="str">
            <v>VAR_fin</v>
          </cell>
          <cell r="C445" t="str">
            <v>T-ELC-Bus_c_BatSTGout_S3</v>
          </cell>
          <cell r="G445">
            <v>1.1361428532900733E-3</v>
          </cell>
          <cell r="H445">
            <v>8.4183116149558277E-4</v>
          </cell>
          <cell r="I445">
            <v>8.5681041886061108E-4</v>
          </cell>
          <cell r="J445">
            <v>1.7332559934467786E-3</v>
          </cell>
          <cell r="K445">
            <v>2.6056495589465382E-3</v>
          </cell>
          <cell r="L445">
            <v>2.6153832385127983E-3</v>
          </cell>
          <cell r="M445">
            <v>3.3163720036228873E-3</v>
          </cell>
          <cell r="N445">
            <v>3.689868705144924E-3</v>
          </cell>
          <cell r="O445">
            <v>6.4281147659855011E-3</v>
          </cell>
        </row>
        <row r="446">
          <cell r="A446" t="str">
            <v>V2G</v>
          </cell>
          <cell r="B446" t="str">
            <v>VAR_fin</v>
          </cell>
          <cell r="C446" t="str">
            <v>T-ELC-Bus_c_BatSTGout_S4</v>
          </cell>
          <cell r="G446">
            <v>8.8623418505327095E-4</v>
          </cell>
          <cell r="H446">
            <v>8.0109492643226708E-4</v>
          </cell>
          <cell r="I446">
            <v>1.2719158473653411E-3</v>
          </cell>
          <cell r="J446">
            <v>1.3406362515552546E-3</v>
          </cell>
          <cell r="K446">
            <v>2.2901343252597186E-3</v>
          </cell>
          <cell r="L446">
            <v>2.2140032728143917E-3</v>
          </cell>
          <cell r="M446">
            <v>2.3561282658996628E-3</v>
          </cell>
          <cell r="N446">
            <v>2.9692557927309964E-3</v>
          </cell>
          <cell r="O446">
            <v>4.1817652145778404E-3</v>
          </cell>
        </row>
        <row r="447">
          <cell r="A447" t="str">
            <v>V2G</v>
          </cell>
          <cell r="B447" t="str">
            <v>VAR_fin</v>
          </cell>
          <cell r="C447" t="str">
            <v>T-ELC-car-BatSTGOut_S1</v>
          </cell>
          <cell r="G447">
            <v>9.2330388517615158E-2</v>
          </cell>
          <cell r="H447">
            <v>9.2375035981224943E-2</v>
          </cell>
          <cell r="I447">
            <v>0.22623057619534909</v>
          </cell>
          <cell r="J447">
            <v>0.13761550181655391</v>
          </cell>
          <cell r="K447">
            <v>0.32214232921008146</v>
          </cell>
          <cell r="L447">
            <v>0.50394987736725294</v>
          </cell>
          <cell r="M447">
            <v>0.59729367189870219</v>
          </cell>
          <cell r="N447">
            <v>0.65326340848315945</v>
          </cell>
          <cell r="O447">
            <v>0.83120371290837891</v>
          </cell>
        </row>
        <row r="448">
          <cell r="A448" t="str">
            <v>V2G</v>
          </cell>
          <cell r="B448" t="str">
            <v>VAR_fin</v>
          </cell>
          <cell r="C448" t="str">
            <v>T-ELC-car-BatSTGOut_S2</v>
          </cell>
          <cell r="G448">
            <v>0.17197680575495375</v>
          </cell>
          <cell r="H448">
            <v>0.1115938192444407</v>
          </cell>
          <cell r="I448">
            <v>0.10249347382789704</v>
          </cell>
          <cell r="J448">
            <v>5.5339170240257543E-2</v>
          </cell>
          <cell r="K448">
            <v>0.10239487687282729</v>
          </cell>
          <cell r="L448">
            <v>0.16724546722183092</v>
          </cell>
          <cell r="M448">
            <v>0.20451015937231412</v>
          </cell>
          <cell r="N448">
            <v>0.19704255355614694</v>
          </cell>
          <cell r="O448">
            <v>0.2999280999976216</v>
          </cell>
        </row>
        <row r="449">
          <cell r="A449" t="str">
            <v>V2G</v>
          </cell>
          <cell r="B449" t="str">
            <v>VAR_fin</v>
          </cell>
          <cell r="C449" t="str">
            <v>T-ELC-car-BatSTGOut_S3</v>
          </cell>
          <cell r="G449">
            <v>0.19449034838248055</v>
          </cell>
          <cell r="H449">
            <v>0.1083202630863731</v>
          </cell>
          <cell r="I449">
            <v>0.10108594220604013</v>
          </cell>
          <cell r="J449">
            <v>5.803872253994944E-2</v>
          </cell>
          <cell r="K449">
            <v>0.11033392304406429</v>
          </cell>
          <cell r="L449">
            <v>0.17646076538146077</v>
          </cell>
          <cell r="M449">
            <v>0.21172960943039973</v>
          </cell>
          <cell r="N449">
            <v>0.1955327656617124</v>
          </cell>
          <cell r="O449">
            <v>0.30147670795162179</v>
          </cell>
        </row>
        <row r="450">
          <cell r="A450" t="str">
            <v>V2G</v>
          </cell>
          <cell r="B450" t="str">
            <v>VAR_fin</v>
          </cell>
          <cell r="C450" t="str">
            <v>T-ELC-car-BatSTGOut_S4</v>
          </cell>
          <cell r="G450">
            <v>0.29035426441995466</v>
          </cell>
          <cell r="H450">
            <v>0.202487250979141</v>
          </cell>
          <cell r="I450">
            <v>0.17203239361388675</v>
          </cell>
          <cell r="J450">
            <v>8.3582090360000416E-2</v>
          </cell>
          <cell r="K450">
            <v>0.16227798251490522</v>
          </cell>
          <cell r="L450">
            <v>0.27889572445210264</v>
          </cell>
          <cell r="M450">
            <v>0.35576563254349913</v>
          </cell>
          <cell r="N450">
            <v>0.31338307968786538</v>
          </cell>
          <cell r="O450">
            <v>0.50484881098479661</v>
          </cell>
        </row>
        <row r="451">
          <cell r="A451" t="str">
            <v>V2G</v>
          </cell>
          <cell r="B451" t="str">
            <v>VAR_fin</v>
          </cell>
          <cell r="C451" t="str">
            <v>T-ELC-car-PlgSTGOut_S1</v>
          </cell>
          <cell r="G451">
            <v>1.4593942756637613E-3</v>
          </cell>
          <cell r="H451">
            <v>4.0219921448172219E-3</v>
          </cell>
          <cell r="I451">
            <v>6.1566796242358253E-3</v>
          </cell>
          <cell r="J451">
            <v>8.5491386705454902E-3</v>
          </cell>
          <cell r="K451">
            <v>1.7672099151559307E-2</v>
          </cell>
          <cell r="L451">
            <v>1.9587928236995397E-2</v>
          </cell>
          <cell r="M451">
            <v>2.3509907426954611E-2</v>
          </cell>
          <cell r="N451">
            <v>2.3513127132668232E-2</v>
          </cell>
          <cell r="O451">
            <v>3.1548264736972642E-2</v>
          </cell>
        </row>
        <row r="452">
          <cell r="A452" t="str">
            <v>V2G</v>
          </cell>
          <cell r="B452" t="str">
            <v>VAR_fin</v>
          </cell>
          <cell r="C452" t="str">
            <v>T-ELC-car-PlgSTGOut_S2</v>
          </cell>
          <cell r="G452">
            <v>7.882131469081939E-4</v>
          </cell>
          <cell r="H452">
            <v>1.7477823184585471E-3</v>
          </cell>
          <cell r="I452">
            <v>3.0123694123239189E-3</v>
          </cell>
          <cell r="J452">
            <v>4.7666848446006171E-3</v>
          </cell>
          <cell r="K452">
            <v>1.0383982205514756E-2</v>
          </cell>
          <cell r="L452">
            <v>1.6695426635406196E-2</v>
          </cell>
          <cell r="M452">
            <v>1.1783946471163513E-2</v>
          </cell>
          <cell r="N452">
            <v>1.0324622467203594E-2</v>
          </cell>
          <cell r="O452">
            <v>1.5688729101458389E-2</v>
          </cell>
        </row>
        <row r="453">
          <cell r="A453" t="str">
            <v>V2G</v>
          </cell>
          <cell r="B453" t="str">
            <v>VAR_fin</v>
          </cell>
          <cell r="C453" t="str">
            <v>T-ELC-car-PlgSTGOut_S3</v>
          </cell>
          <cell r="G453">
            <v>0.40088967257015284</v>
          </cell>
          <cell r="H453">
            <v>0.21664112358784482</v>
          </cell>
          <cell r="I453">
            <v>5.1206620414468586E-2</v>
          </cell>
          <cell r="J453">
            <v>5.7203029259057354E-2</v>
          </cell>
          <cell r="K453">
            <v>0.1685303901928385</v>
          </cell>
          <cell r="L453">
            <v>0.48837372184264566</v>
          </cell>
          <cell r="M453">
            <v>0.53467270832060454</v>
          </cell>
          <cell r="N453">
            <v>0.57316400344432317</v>
          </cell>
          <cell r="O453">
            <v>0.10711441151309778</v>
          </cell>
        </row>
        <row r="454">
          <cell r="A454" t="str">
            <v>V2G</v>
          </cell>
          <cell r="B454" t="str">
            <v>VAR_fin</v>
          </cell>
          <cell r="C454" t="str">
            <v>T-ELC-TWSTGout_S1</v>
          </cell>
          <cell r="G454">
            <v>9.6972923033103835E-3</v>
          </cell>
          <cell r="H454">
            <v>1.5004767261753727E-2</v>
          </cell>
          <cell r="I454">
            <v>1.3895891785637458E-2</v>
          </cell>
          <cell r="J454">
            <v>1.4768287212789081E-2</v>
          </cell>
          <cell r="K454">
            <v>2.9957862982448531E-2</v>
          </cell>
          <cell r="L454">
            <v>2.1916297543379096E-2</v>
          </cell>
          <cell r="M454">
            <v>3.8485630076850241E-2</v>
          </cell>
          <cell r="N454">
            <v>2.8758250170792688E-2</v>
          </cell>
          <cell r="O454">
            <v>6.3045584566528257E-2</v>
          </cell>
        </row>
        <row r="455">
          <cell r="A455" t="str">
            <v>V2G</v>
          </cell>
          <cell r="B455" t="str">
            <v>VAR_fin</v>
          </cell>
          <cell r="C455" t="str">
            <v>T-ELC-car-PlgSTGOut_S4</v>
          </cell>
          <cell r="G455">
            <v>7.1769329431731286E-4</v>
          </cell>
          <cell r="H455">
            <v>0.26170282887697105</v>
          </cell>
          <cell r="I455">
            <v>0.30046695676576385</v>
          </cell>
          <cell r="J455">
            <v>0.10698627107966761</v>
          </cell>
          <cell r="K455">
            <v>0.31987993523908725</v>
          </cell>
          <cell r="L455">
            <v>0.4823342200709963</v>
          </cell>
          <cell r="M455">
            <v>0.48906066680392268</v>
          </cell>
          <cell r="N455">
            <v>0.33720919943849359</v>
          </cell>
          <cell r="O455">
            <v>0.55921422947312882</v>
          </cell>
        </row>
        <row r="456">
          <cell r="A456" t="str">
            <v>V2G</v>
          </cell>
          <cell r="B456" t="str">
            <v>VAR_fin</v>
          </cell>
          <cell r="C456" t="str">
            <v>T-ELC-TWSTGout_S2</v>
          </cell>
          <cell r="G456">
            <v>1.1212028671310149E-2</v>
          </cell>
          <cell r="H456">
            <v>1.7905983661985536E-2</v>
          </cell>
          <cell r="I456">
            <v>1.7364093778181839E-2</v>
          </cell>
          <cell r="J456">
            <v>1.6279122900881873E-2</v>
          </cell>
          <cell r="K456">
            <v>3.2515343239785263E-2</v>
          </cell>
          <cell r="L456">
            <v>2.8025421794083592E-2</v>
          </cell>
          <cell r="M456">
            <v>4.5092040348924063E-2</v>
          </cell>
          <cell r="N456">
            <v>3.4848306599436205E-2</v>
          </cell>
          <cell r="O456">
            <v>7.0405261988408005E-2</v>
          </cell>
        </row>
        <row r="457">
          <cell r="A457" t="str">
            <v>V2G</v>
          </cell>
          <cell r="B457" t="str">
            <v>VAR_fin</v>
          </cell>
          <cell r="C457" t="str">
            <v>T-ELC-TWSTGout_S3</v>
          </cell>
          <cell r="G457">
            <v>1.3039109328654581E-2</v>
          </cell>
          <cell r="H457">
            <v>2.9285945224246379E-2</v>
          </cell>
          <cell r="I457">
            <v>2.8605671213484125E-2</v>
          </cell>
          <cell r="J457">
            <v>2.478770394657356E-2</v>
          </cell>
          <cell r="K457">
            <v>5.2023775142109797E-2</v>
          </cell>
          <cell r="L457">
            <v>4.0695007503874683E-2</v>
          </cell>
          <cell r="M457">
            <v>5.7294454027602977E-2</v>
          </cell>
          <cell r="N457">
            <v>5.6477724309669616E-2</v>
          </cell>
          <cell r="O457">
            <v>9.9966912512117659E-2</v>
          </cell>
        </row>
        <row r="458">
          <cell r="A458" t="str">
            <v>V2G</v>
          </cell>
          <cell r="B458" t="str">
            <v>VAR_fin</v>
          </cell>
          <cell r="C458" t="str">
            <v>T-ELC-TWSTGout_S4</v>
          </cell>
          <cell r="G458">
            <v>1.505116731775568E-2</v>
          </cell>
          <cell r="H458">
            <v>3.0043017284487186E-2</v>
          </cell>
          <cell r="I458">
            <v>3.4013527234845492E-2</v>
          </cell>
          <cell r="J458">
            <v>3.4228658633263076E-2</v>
          </cell>
          <cell r="K458">
            <v>6.1734034562057429E-2</v>
          </cell>
          <cell r="L458">
            <v>5.0434218804840232E-2</v>
          </cell>
          <cell r="M458">
            <v>7.6183267466680679E-2</v>
          </cell>
          <cell r="N458">
            <v>7.1841007021142711E-2</v>
          </cell>
          <cell r="O458">
            <v>0.13044051624027084</v>
          </cell>
        </row>
        <row r="459">
          <cell r="A459" t="str">
            <v>V2G</v>
          </cell>
          <cell r="B459" t="str">
            <v>VAR_fin</v>
          </cell>
          <cell r="C459" t="str">
            <v>T-ELC-Bus_u_BatSTGout_S1</v>
          </cell>
          <cell r="G459">
            <v>5.88974471471115E-4</v>
          </cell>
          <cell r="H459">
            <v>1.0771220223567838E-3</v>
          </cell>
          <cell r="I459">
            <v>9.6779032004581543E-4</v>
          </cell>
          <cell r="J459">
            <v>1.3222355797104408E-3</v>
          </cell>
          <cell r="K459">
            <v>2.8493353500299704E-3</v>
          </cell>
          <cell r="L459">
            <v>2.141226774216918E-3</v>
          </cell>
          <cell r="M459">
            <v>3.8162519283164655E-3</v>
          </cell>
          <cell r="N459">
            <v>3.0786724976622245E-3</v>
          </cell>
          <cell r="O459">
            <v>7.4202761672868163E-3</v>
          </cell>
        </row>
        <row r="460">
          <cell r="A460" t="str">
            <v>V2G</v>
          </cell>
          <cell r="B460" t="str">
            <v>VAR_fin</v>
          </cell>
          <cell r="C460" t="str">
            <v>T-ELC-Bus_u_BatSTGout_S2</v>
          </cell>
          <cell r="G460">
            <v>5.2289083535437956E-4</v>
          </cell>
          <cell r="H460">
            <v>9.1903000818891606E-4</v>
          </cell>
          <cell r="I460">
            <v>9.1184820751489864E-4</v>
          </cell>
          <cell r="J460">
            <v>1.1978201243702928E-3</v>
          </cell>
          <cell r="K460">
            <v>2.6840144648048727E-3</v>
          </cell>
          <cell r="L460">
            <v>2.0084584949056823E-3</v>
          </cell>
          <cell r="M460">
            <v>3.5963386887027248E-3</v>
          </cell>
          <cell r="N460">
            <v>2.7550988283964084E-3</v>
          </cell>
          <cell r="O460">
            <v>6.3951908018999703E-3</v>
          </cell>
        </row>
        <row r="461">
          <cell r="A461" t="str">
            <v>V2G</v>
          </cell>
          <cell r="B461" t="str">
            <v>VAR_fin</v>
          </cell>
          <cell r="C461" t="str">
            <v>T-ELC-Bus_u_BatSTGout_S3</v>
          </cell>
          <cell r="G461">
            <v>2.1201595602231361E-4</v>
          </cell>
          <cell r="H461">
            <v>3.5765173000576619E-4</v>
          </cell>
          <cell r="I461">
            <v>3.7384122399606727E-4</v>
          </cell>
          <cell r="J461">
            <v>5.3097555381597815E-4</v>
          </cell>
          <cell r="K461">
            <v>1.2024470000323196E-3</v>
          </cell>
          <cell r="L461">
            <v>8.1038127865584904E-4</v>
          </cell>
          <cell r="M461">
            <v>1.2408703040519306E-3</v>
          </cell>
          <cell r="N461">
            <v>1.0670183457575087E-3</v>
          </cell>
          <cell r="O461">
            <v>2.3177978033385887E-3</v>
          </cell>
        </row>
        <row r="462">
          <cell r="A462" t="str">
            <v>V2G</v>
          </cell>
          <cell r="B462" t="str">
            <v>VAR_fin</v>
          </cell>
          <cell r="C462" t="str">
            <v>T-ELC-Bus_u_BatSTGout_S4</v>
          </cell>
          <cell r="G462">
            <v>5.0167372579239342E-4</v>
          </cell>
          <cell r="H462">
            <v>6.401748463185521E-4</v>
          </cell>
          <cell r="I462">
            <v>7.7611064513015513E-4</v>
          </cell>
          <cell r="J462">
            <v>8.7072075439222952E-4</v>
          </cell>
          <cell r="K462">
            <v>2.0792145194223162E-3</v>
          </cell>
          <cell r="L462">
            <v>1.5033791989271521E-3</v>
          </cell>
          <cell r="M462">
            <v>2.0619072952591873E-3</v>
          </cell>
          <cell r="N462">
            <v>2.1582369310327648E-3</v>
          </cell>
          <cell r="O462">
            <v>3.8719949579666523E-3</v>
          </cell>
        </row>
        <row r="463">
          <cell r="A463" t="str">
            <v>V2G</v>
          </cell>
          <cell r="B463" t="str">
            <v>VAR_fin</v>
          </cell>
          <cell r="C463" t="str">
            <v>T-ELC-LGV_BatSTGout</v>
          </cell>
          <cell r="G463">
            <v>2.7729285759626517E-3</v>
          </cell>
          <cell r="H463">
            <v>3.2819513319160398E-3</v>
          </cell>
          <cell r="I463">
            <v>2.5623990539334813E-3</v>
          </cell>
          <cell r="J463">
            <v>3.0402390987393727E-3</v>
          </cell>
          <cell r="K463">
            <v>5.7838418015467167E-3</v>
          </cell>
          <cell r="L463">
            <v>3.3579030712168733E-3</v>
          </cell>
          <cell r="M463">
            <v>6.3630354334136136E-3</v>
          </cell>
          <cell r="N463">
            <v>4.3822048418681479E-3</v>
          </cell>
          <cell r="O463">
            <v>1.0508152446424342E-2</v>
          </cell>
        </row>
        <row r="464">
          <cell r="A464" t="str">
            <v>V2G</v>
          </cell>
          <cell r="B464" t="str">
            <v>VAR_fin</v>
          </cell>
          <cell r="C464" t="str">
            <v>T-ELC-HGV_BatSTGout</v>
          </cell>
          <cell r="G464">
            <v>2.1705362947199262E-3</v>
          </cell>
          <cell r="H464">
            <v>3.4380531806554571E-3</v>
          </cell>
          <cell r="I464">
            <v>3.9140798067930837E-3</v>
          </cell>
          <cell r="J464">
            <v>3.3086153823162004E-3</v>
          </cell>
          <cell r="K464">
            <v>5.6829010248182175E-3</v>
          </cell>
          <cell r="L464">
            <v>4.1277307976084702E-3</v>
          </cell>
          <cell r="M464">
            <v>6.018622483779097E-3</v>
          </cell>
          <cell r="N464">
            <v>7.4018265982550291E-3</v>
          </cell>
          <cell r="O464">
            <v>1.8419296795582147E-2</v>
          </cell>
        </row>
        <row r="465">
          <cell r="A465" t="str">
            <v>V2G</v>
          </cell>
          <cell r="B465" t="str">
            <v>VAR_ncap</v>
          </cell>
          <cell r="C465" t="str">
            <v>-</v>
          </cell>
          <cell r="G465">
            <v>0.28090871251439697</v>
          </cell>
          <cell r="H465">
            <v>2.5766511438956299E-3</v>
          </cell>
          <cell r="I465">
            <v>0.11850019959015499</v>
          </cell>
          <cell r="J465">
            <v>0.182566448869843</v>
          </cell>
          <cell r="K465">
            <v>4.3947540416774497E-2</v>
          </cell>
          <cell r="L465">
            <v>0.31949439678779801</v>
          </cell>
          <cell r="M465">
            <v>0.454937321784604</v>
          </cell>
          <cell r="N465">
            <v>0.84783443637881395</v>
          </cell>
          <cell r="O465">
            <v>0.36581694726487601</v>
          </cell>
        </row>
        <row r="466">
          <cell r="A466" t="str">
            <v>V2G</v>
          </cell>
          <cell r="B466" t="str">
            <v>VAR_cap</v>
          </cell>
          <cell r="C466" t="str">
            <v>-</v>
          </cell>
          <cell r="G466">
            <v>0.28090871251439697</v>
          </cell>
          <cell r="H466">
            <v>0.28345093390141929</v>
          </cell>
          <cell r="I466">
            <v>0.3484772206699705</v>
          </cell>
          <cell r="J466">
            <v>0.30360561197154473</v>
          </cell>
          <cell r="K466">
            <v>0.3449456977995492</v>
          </cell>
          <cell r="L466">
            <v>0.53995040905565395</v>
          </cell>
          <cell r="M466">
            <v>0.8183062919400993</v>
          </cell>
          <cell r="N466">
            <v>1.528655950128363</v>
          </cell>
          <cell r="O466">
            <v>1.6685060234904694</v>
          </cell>
        </row>
        <row r="467">
          <cell r="A467" t="str">
            <v>TPSHPELCEXT</v>
          </cell>
          <cell r="B467" t="str">
            <v>VAR_fout</v>
          </cell>
          <cell r="C467" t="str">
            <v>TPSHP</v>
          </cell>
          <cell r="E467">
            <v>1.6528349880666301E-5</v>
          </cell>
          <cell r="F467">
            <v>4.0210820318377702E-5</v>
          </cell>
          <cell r="G467">
            <v>7.4759416572472298E-5</v>
          </cell>
          <cell r="H467">
            <v>4.9727852543043503E-4</v>
          </cell>
          <cell r="I467">
            <v>1.4665835980639601</v>
          </cell>
          <cell r="J467">
            <v>3.2923197298332898</v>
          </cell>
          <cell r="K467">
            <v>4.0376708413787599</v>
          </cell>
          <cell r="L467">
            <v>4.0379640435343003</v>
          </cell>
          <cell r="M467">
            <v>9.53184406290762</v>
          </cell>
          <cell r="N467">
            <v>14.131989852517099</v>
          </cell>
          <cell r="O467">
            <v>14.132046105432099</v>
          </cell>
        </row>
        <row r="468">
          <cell r="A468" t="str">
            <v>TPSHPELCEXT</v>
          </cell>
          <cell r="B468" t="str">
            <v>VAR_fin</v>
          </cell>
          <cell r="C468" t="str">
            <v>TELC</v>
          </cell>
          <cell r="E468">
            <v>6.6987144890806073E-6</v>
          </cell>
          <cell r="F468">
            <v>1.6296896340487877E-5</v>
          </cell>
          <cell r="G468">
            <v>3.0298970593248595E-5</v>
          </cell>
          <cell r="H468">
            <v>2.0154019532863347E-4</v>
          </cell>
          <cell r="I468">
            <v>0.59438630406116288</v>
          </cell>
          <cell r="J468">
            <v>1.3343322253068786</v>
          </cell>
          <cell r="K468">
            <v>1.636412852012527</v>
          </cell>
          <cell r="L468">
            <v>1.6365316828420902</v>
          </cell>
          <cell r="M468">
            <v>3.8631262281387544</v>
          </cell>
          <cell r="N468">
            <v>5.7275024952932876</v>
          </cell>
          <cell r="O468">
            <v>5.7275252938314791</v>
          </cell>
        </row>
        <row r="469">
          <cell r="A469" t="str">
            <v>TPSHPELCEXT</v>
          </cell>
          <cell r="B469" t="str">
            <v>VAR_ncap</v>
          </cell>
          <cell r="C469" t="str">
            <v>-</v>
          </cell>
          <cell r="D469">
            <v>9.0900452611335008E-6</v>
          </cell>
          <cell r="E469">
            <v>1.2364368509474099E-5</v>
          </cell>
          <cell r="F469">
            <v>1.50140118660637E-5</v>
          </cell>
          <cell r="G469">
            <v>2.6855685514672699E-5</v>
          </cell>
          <cell r="H469">
            <v>4.5122737438372298E-4</v>
          </cell>
          <cell r="I469">
            <v>1.46610481599429</v>
          </cell>
          <cell r="J469">
            <v>1.82576356170322</v>
          </cell>
          <cell r="K469">
            <v>0.74540647557043505</v>
          </cell>
          <cell r="L469">
            <v>0.19487079999923301</v>
          </cell>
          <cell r="M469">
            <v>6.7658982234660296</v>
          </cell>
          <cell r="N469">
            <v>6.4259136322248196</v>
          </cell>
          <cell r="O469">
            <v>0.74547762101008697</v>
          </cell>
        </row>
        <row r="470">
          <cell r="A470" t="str">
            <v>TPSHPELCEXT</v>
          </cell>
          <cell r="B470" t="str">
            <v>VAR_cap</v>
          </cell>
          <cell r="C470" t="str">
            <v>-</v>
          </cell>
          <cell r="D470">
            <v>9.0900452611335008E-6</v>
          </cell>
          <cell r="E470">
            <v>1.8446559409225789E-5</v>
          </cell>
          <cell r="F470">
            <v>2.7180130432941368E-5</v>
          </cell>
          <cell r="G470">
            <v>4.7776731078617889E-5</v>
          </cell>
          <cell r="H470">
            <v>4.8778106141104081E-4</v>
          </cell>
          <cell r="I470">
            <v>1.4665779385441902</v>
          </cell>
          <cell r="J470">
            <v>3.2923112125160783</v>
          </cell>
          <cell r="K470">
            <v>4.0376697945022046</v>
          </cell>
          <cell r="L470">
            <v>4.0379602675255324</v>
          </cell>
          <cell r="M470">
            <v>9.5318481653095652</v>
          </cell>
          <cell r="N470">
            <v>14.131989035041446</v>
          </cell>
          <cell r="O470">
            <v>14.132050807989744</v>
          </cell>
        </row>
        <row r="471">
          <cell r="A471" t="str">
            <v>TFLGV-ICEGSL</v>
          </cell>
          <cell r="B471" t="str">
            <v>VAR_fout</v>
          </cell>
          <cell r="C471" t="str">
            <v>CO2_T</v>
          </cell>
          <cell r="D471">
            <v>29.501503538050741</v>
          </cell>
          <cell r="E471">
            <v>42.836365365727836</v>
          </cell>
          <cell r="F471">
            <v>68.638960220492365</v>
          </cell>
          <cell r="G471">
            <v>108.93410805228071</v>
          </cell>
          <cell r="H471">
            <v>146.9631588609241</v>
          </cell>
          <cell r="I471">
            <v>89.197384945229004</v>
          </cell>
          <cell r="J471">
            <v>97.29298434031746</v>
          </cell>
          <cell r="K471">
            <v>107.31071839781282</v>
          </cell>
          <cell r="L471">
            <v>107.70274189252669</v>
          </cell>
          <cell r="M471">
            <v>109.29722041761801</v>
          </cell>
          <cell r="N471">
            <v>109.31491792515928</v>
          </cell>
          <cell r="O471">
            <v>109.9014094320917</v>
          </cell>
        </row>
        <row r="472">
          <cell r="A472" t="str">
            <v>TFLGV-ICEGSL</v>
          </cell>
          <cell r="B472" t="str">
            <v>VAR_fout</v>
          </cell>
          <cell r="C472" t="str">
            <v>TFLGV</v>
          </cell>
          <cell r="D472">
            <v>0.14040381633732985</v>
          </cell>
          <cell r="E472">
            <v>0.20386720858518673</v>
          </cell>
          <cell r="F472">
            <v>0.3266671460304853</v>
          </cell>
          <cell r="G472">
            <v>0.51844016967190243</v>
          </cell>
          <cell r="H472">
            <v>0.69942836433571087</v>
          </cell>
          <cell r="I472">
            <v>0.42450898265124565</v>
          </cell>
          <cell r="J472">
            <v>0.46303763083158472</v>
          </cell>
          <cell r="K472">
            <v>0.51071411928278143</v>
          </cell>
          <cell r="L472">
            <v>0.51257984096305886</v>
          </cell>
          <cell r="M472">
            <v>0.52016829724976965</v>
          </cell>
          <cell r="N472">
            <v>0.52025252338404926</v>
          </cell>
          <cell r="O472">
            <v>0.52304375894655364</v>
          </cell>
        </row>
        <row r="473">
          <cell r="A473" t="str">
            <v>TFLGV-ICEGSL</v>
          </cell>
          <cell r="B473" t="str">
            <v>VAR_fin</v>
          </cell>
          <cell r="C473" t="str">
            <v>TGSL</v>
          </cell>
          <cell r="D473">
            <v>0.39974937043429176</v>
          </cell>
          <cell r="E473">
            <v>0.58043855509116338</v>
          </cell>
          <cell r="F473">
            <v>0.9300672116597879</v>
          </cell>
          <cell r="G473">
            <v>1.4760719248276526</v>
          </cell>
          <cell r="H473">
            <v>1.9913707162726852</v>
          </cell>
          <cell r="I473">
            <v>1.208636652374375</v>
          </cell>
          <cell r="J473">
            <v>1.3183331211425122</v>
          </cell>
          <cell r="K473">
            <v>1.4540747750381138</v>
          </cell>
          <cell r="L473">
            <v>1.459386746511202</v>
          </cell>
          <cell r="M473">
            <v>1.4809921465801892</v>
          </cell>
          <cell r="N473">
            <v>1.4812319502054103</v>
          </cell>
          <cell r="O473">
            <v>1.4891789895947374</v>
          </cell>
        </row>
        <row r="474">
          <cell r="A474" t="str">
            <v>TFLGV-ICEGSL</v>
          </cell>
          <cell r="B474" t="str">
            <v>VAR_ncap</v>
          </cell>
          <cell r="C474" t="str">
            <v>-</v>
          </cell>
          <cell r="E474">
            <v>1.6562326078132801E-4</v>
          </cell>
          <cell r="F474">
            <v>1.2388660433473401E-2</v>
          </cell>
          <cell r="G474">
            <v>2.7517454160531401E-2</v>
          </cell>
          <cell r="H474">
            <v>3.55358421988465E-2</v>
          </cell>
          <cell r="I474">
            <v>3.8197028981677602E-4</v>
          </cell>
          <cell r="J474">
            <v>2.7075016809655301E-2</v>
          </cell>
          <cell r="K474">
            <v>2.3282977642522101E-2</v>
          </cell>
          <cell r="L474">
            <v>1.50505664360317E-2</v>
          </cell>
          <cell r="M474">
            <v>2.3613352744497201E-2</v>
          </cell>
          <cell r="N474">
            <v>2.4432280704325099E-2</v>
          </cell>
          <cell r="O474">
            <v>1.00611751585622E-2</v>
          </cell>
        </row>
        <row r="475">
          <cell r="A475" t="str">
            <v>TFLGV-ICEGSL</v>
          </cell>
          <cell r="B475" t="str">
            <v>VAR_cap</v>
          </cell>
          <cell r="C475" t="str">
            <v>-</v>
          </cell>
          <cell r="D475">
            <v>1.243487995147655E-2</v>
          </cell>
          <cell r="E475">
            <v>1.4287505860524376E-2</v>
          </cell>
          <cell r="F475">
            <v>2.6676086489908921E-2</v>
          </cell>
          <cell r="G475">
            <v>4.7749314276068919E-2</v>
          </cell>
          <cell r="H475">
            <v>6.9400478553076253E-2</v>
          </cell>
          <cell r="I475">
            <v>4.1696257865134687E-2</v>
          </cell>
          <cell r="J475">
            <v>4.5882538725184115E-2</v>
          </cell>
          <cell r="K475">
            <v>5.0488354340985843E-2</v>
          </cell>
          <cell r="L475">
            <v>5.0512045659043131E-2</v>
          </cell>
          <cell r="M475">
            <v>5.0592606355149769E-2</v>
          </cell>
          <cell r="N475">
            <v>5.0711311769249708E-2</v>
          </cell>
          <cell r="O475">
            <v>5.0428840581692794E-2</v>
          </cell>
        </row>
        <row r="476">
          <cell r="A476" t="str">
            <v>T_C-ICE-GSL-S2</v>
          </cell>
          <cell r="B476" t="str">
            <v>VAR_fout</v>
          </cell>
          <cell r="C476" t="str">
            <v>CO2_T</v>
          </cell>
          <cell r="D476">
            <v>278.35654076762671</v>
          </cell>
          <cell r="E476">
            <v>391.78401736713352</v>
          </cell>
          <cell r="F476">
            <v>391.83093757176823</v>
          </cell>
          <cell r="G476">
            <v>306.16464605262831</v>
          </cell>
          <cell r="H476">
            <v>16.715967647800671</v>
          </cell>
          <cell r="I476">
            <v>2.8112514980906909</v>
          </cell>
          <cell r="J476">
            <v>1.27821384157826</v>
          </cell>
          <cell r="K476">
            <v>0.66757809229260601</v>
          </cell>
          <cell r="L476">
            <v>0.37034705192981932</v>
          </cell>
          <cell r="M476">
            <v>0.366437206450141</v>
          </cell>
          <cell r="N476">
            <v>0.41392103936347868</v>
          </cell>
          <cell r="O476">
            <v>0.52593444458054206</v>
          </cell>
        </row>
        <row r="477">
          <cell r="A477" t="str">
            <v>T_C-ICE-GSL-S2</v>
          </cell>
          <cell r="B477" t="str">
            <v>VAR_fout</v>
          </cell>
          <cell r="C477" t="str">
            <v>TPCAR</v>
          </cell>
          <cell r="D477">
            <v>2.2848330070126881</v>
          </cell>
          <cell r="E477">
            <v>3.2089098257423632</v>
          </cell>
          <cell r="F477">
            <v>3.2060985687135255</v>
          </cell>
          <cell r="G477">
            <v>2.5248277662052057</v>
          </cell>
          <cell r="H477">
            <v>0.13215115639514177</v>
          </cell>
          <cell r="I477">
            <v>1.9523825391789349E-2</v>
          </cell>
          <cell r="J477">
            <v>9.1979526717708045E-3</v>
          </cell>
          <cell r="K477">
            <v>5.2054346442656739E-3</v>
          </cell>
          <cell r="L477">
            <v>3.1427470205779452E-3</v>
          </cell>
          <cell r="M477">
            <v>3.4484384668697779E-3</v>
          </cell>
          <cell r="N477">
            <v>4.0640815993233086E-3</v>
          </cell>
          <cell r="O477">
            <v>5.2520872668175306E-3</v>
          </cell>
        </row>
        <row r="478">
          <cell r="A478" t="str">
            <v>T_C-ICE-GSL-S2</v>
          </cell>
          <cell r="B478" t="str">
            <v>VAR_fin</v>
          </cell>
          <cell r="C478" t="str">
            <v>TGSL</v>
          </cell>
          <cell r="D478">
            <v>3.7717688450897904</v>
          </cell>
          <cell r="E478">
            <v>5.3087265225898834</v>
          </cell>
          <cell r="F478">
            <v>5.3093622977204564</v>
          </cell>
          <cell r="G478">
            <v>4.1485724397375119</v>
          </cell>
          <cell r="H478">
            <v>0.22650362666396578</v>
          </cell>
          <cell r="I478">
            <v>3.809283872751603E-2</v>
          </cell>
          <cell r="J478">
            <v>1.7319970753092939E-2</v>
          </cell>
          <cell r="K478">
            <v>9.0457736083008836E-3</v>
          </cell>
          <cell r="L478">
            <v>5.0182527361764141E-3</v>
          </cell>
          <cell r="M478">
            <v>4.9652738001374052E-3</v>
          </cell>
          <cell r="N478">
            <v>5.6086861702368367E-3</v>
          </cell>
          <cell r="O478">
            <v>7.1264829888962314E-3</v>
          </cell>
        </row>
        <row r="479">
          <cell r="A479" t="str">
            <v>T_C-ICE-GSL-S2</v>
          </cell>
          <cell r="B479" t="str">
            <v>VAR_ncap</v>
          </cell>
          <cell r="C479" t="str">
            <v>-</v>
          </cell>
          <cell r="E479">
            <v>1.01531967473902E-4</v>
          </cell>
          <cell r="F479">
            <v>3.25684587779547E-3</v>
          </cell>
          <cell r="G479">
            <v>8.8711979085074201E-4</v>
          </cell>
          <cell r="H479">
            <v>6.8176879037853098E-4</v>
          </cell>
          <cell r="I479">
            <v>4.5580542263468597E-4</v>
          </cell>
          <cell r="J479">
            <v>1.26630727542232E-4</v>
          </cell>
          <cell r="K479">
            <v>1.29925531246828E-4</v>
          </cell>
          <cell r="L479">
            <v>9.0930004850477806E-5</v>
          </cell>
          <cell r="M479">
            <v>1.5563219289472101E-4</v>
          </cell>
          <cell r="N479">
            <v>1.6546946703647401E-4</v>
          </cell>
          <cell r="O479">
            <v>2.0698008679557401E-4</v>
          </cell>
        </row>
        <row r="480">
          <cell r="A480" t="str">
            <v>T_C-ICE-GSL-S2</v>
          </cell>
          <cell r="B480" t="str">
            <v>VAR_cap</v>
          </cell>
          <cell r="C480" t="str">
            <v>-</v>
          </cell>
          <cell r="D480">
            <v>0.21743010610702862</v>
          </cell>
          <cell r="E480">
            <v>0.24347198413507218</v>
          </cell>
          <cell r="F480">
            <v>0.24333617722844683</v>
          </cell>
          <cell r="G480">
            <v>0.193356105021533</v>
          </cell>
          <cell r="H480">
            <v>1.3629071969324554E-2</v>
          </cell>
          <cell r="I480">
            <v>1.7605807415435842E-3</v>
          </cell>
          <cell r="J480">
            <v>9.1409531553269011E-4</v>
          </cell>
          <cell r="K480">
            <v>5.0267567015848367E-4</v>
          </cell>
          <cell r="L480">
            <v>3.0439902860170028E-4</v>
          </cell>
          <cell r="M480">
            <v>3.2677691500246467E-4</v>
          </cell>
          <cell r="N480">
            <v>3.9396136900859236E-4</v>
          </cell>
          <cell r="O480">
            <v>5.2797563001881834E-4</v>
          </cell>
        </row>
        <row r="481">
          <cell r="A481" t="str">
            <v>T_C-ICE-DSL-S1</v>
          </cell>
          <cell r="B481" t="str">
            <v>VAR_fout</v>
          </cell>
          <cell r="C481" t="str">
            <v>CO2_T</v>
          </cell>
          <cell r="D481">
            <v>0.36273634325919613</v>
          </cell>
          <cell r="E481">
            <v>0.51172218555412319</v>
          </cell>
          <cell r="F481">
            <v>0.51697315714037795</v>
          </cell>
          <cell r="G481">
            <v>0.61167333555505132</v>
          </cell>
          <cell r="H481">
            <v>0.65974961572646174</v>
          </cell>
          <cell r="I481">
            <v>4.4720761079377453</v>
          </cell>
          <cell r="J481">
            <v>3.6724241742932255</v>
          </cell>
          <cell r="K481">
            <v>2.5970323068999086</v>
          </cell>
          <cell r="L481">
            <v>0.44503382403978942</v>
          </cell>
          <cell r="M481">
            <v>0.1041860323477287</v>
          </cell>
          <cell r="N481">
            <v>6.3664658554119319E-2</v>
          </cell>
          <cell r="O481">
            <v>5.82326766904624E-2</v>
          </cell>
        </row>
        <row r="482">
          <cell r="A482" t="str">
            <v>T_C-ICE-DSL-S1</v>
          </cell>
          <cell r="B482" t="str">
            <v>VAR_fout</v>
          </cell>
          <cell r="C482" t="str">
            <v>TPCAR</v>
          </cell>
          <cell r="D482">
            <v>3.7157094297218729E-3</v>
          </cell>
          <cell r="E482">
            <v>5.5635576837889545E-3</v>
          </cell>
          <cell r="F482">
            <v>5.6741902073688417E-3</v>
          </cell>
          <cell r="G482">
            <v>6.2078123560704145E-3</v>
          </cell>
          <cell r="H482">
            <v>6.0622831601860622E-3</v>
          </cell>
          <cell r="I482">
            <v>4.1974788281605828E-2</v>
          </cell>
          <cell r="J482">
            <v>3.4612372443309759E-2</v>
          </cell>
          <cell r="K482">
            <v>2.4687746326460067E-2</v>
          </cell>
          <cell r="L482">
            <v>4.3794809620900993E-3</v>
          </cell>
          <cell r="M482">
            <v>1.1618929288223154E-3</v>
          </cell>
          <cell r="N482">
            <v>7.4625543792081997E-4</v>
          </cell>
          <cell r="O482">
            <v>7.0594397139853659E-4</v>
          </cell>
        </row>
        <row r="483">
          <cell r="A483" t="str">
            <v>T_C-ICE-DSL-S1</v>
          </cell>
          <cell r="B483" t="str">
            <v>VAR_fin</v>
          </cell>
          <cell r="C483" t="str">
            <v>TDSL</v>
          </cell>
          <cell r="D483">
            <v>4.9486540690203964E-3</v>
          </cell>
          <cell r="E483">
            <v>6.9812030771367363E-3</v>
          </cell>
          <cell r="F483">
            <v>7.0528397972766518E-3</v>
          </cell>
          <cell r="G483">
            <v>8.3447931180770964E-3</v>
          </cell>
          <cell r="H483">
            <v>9.0006768857634582E-3</v>
          </cell>
          <cell r="I483">
            <v>6.1010588102834093E-2</v>
          </cell>
          <cell r="J483">
            <v>5.0101284778898095E-2</v>
          </cell>
          <cell r="K483">
            <v>3.5430181540244375E-2</v>
          </cell>
          <cell r="L483">
            <v>6.0714027836260608E-3</v>
          </cell>
          <cell r="M483">
            <v>1.4213646977862023E-3</v>
          </cell>
          <cell r="N483">
            <v>8.685492299334149E-4</v>
          </cell>
          <cell r="O483">
            <v>7.9444306535419367E-4</v>
          </cell>
        </row>
        <row r="484">
          <cell r="A484" t="str">
            <v>T_C-ICE-DSL-S1</v>
          </cell>
          <cell r="B484" t="str">
            <v>VAR_ncap</v>
          </cell>
          <cell r="C484" t="str">
            <v>-</v>
          </cell>
          <cell r="E484">
            <v>1.4204016796500301E-4</v>
          </cell>
          <cell r="F484">
            <v>2.2707527273272299E-4</v>
          </cell>
          <cell r="G484">
            <v>2.9998382071389699E-4</v>
          </cell>
          <cell r="H484">
            <v>4.8860951334879304E-4</v>
          </cell>
          <cell r="I484">
            <v>5.9557046405582402E-3</v>
          </cell>
          <cell r="J484">
            <v>9.9765765447694098E-5</v>
          </cell>
          <cell r="K484">
            <v>1.41183775339208E-4</v>
          </cell>
          <cell r="L484">
            <v>4.3465338319266297E-5</v>
          </cell>
          <cell r="M484">
            <v>3.0227023075594201E-5</v>
          </cell>
          <cell r="N484">
            <v>2.8908950465644E-5</v>
          </cell>
          <cell r="O484">
            <v>3.7251210290076801E-5</v>
          </cell>
        </row>
        <row r="485">
          <cell r="A485" t="str">
            <v>T_C-ICE-DSL-S1</v>
          </cell>
          <cell r="B485" t="str">
            <v>VAR_cap</v>
          </cell>
          <cell r="C485" t="str">
            <v>-</v>
          </cell>
          <cell r="D485">
            <v>4.4448716773088856E-4</v>
          </cell>
          <cell r="E485">
            <v>6.1301371556858944E-4</v>
          </cell>
          <cell r="F485">
            <v>8.2573603485732285E-4</v>
          </cell>
          <cell r="G485">
            <v>9.1865600061865954E-4</v>
          </cell>
          <cell r="H485">
            <v>8.9709470645657648E-4</v>
          </cell>
          <cell r="I485">
            <v>6.3588528265686953E-3</v>
          </cell>
          <cell r="J485">
            <v>5.2438218171818232E-3</v>
          </cell>
          <cell r="K485">
            <v>3.732193047333012E-3</v>
          </cell>
          <cell r="L485">
            <v>6.503052408922365E-4</v>
          </cell>
          <cell r="M485">
            <v>1.6048358220569774E-4</v>
          </cell>
          <cell r="N485">
            <v>1.0038727646226282E-4</v>
          </cell>
          <cell r="O485">
            <v>9.6209017892330155E-5</v>
          </cell>
        </row>
        <row r="486">
          <cell r="A486" t="str">
            <v>T_C-ICE-GSL-S3</v>
          </cell>
          <cell r="B486" t="str">
            <v>VAR_fout</v>
          </cell>
          <cell r="C486" t="str">
            <v>CO2_T</v>
          </cell>
          <cell r="D486">
            <v>281.22891564496609</v>
          </cell>
          <cell r="E486">
            <v>423.9349418599021</v>
          </cell>
          <cell r="F486">
            <v>552.8788335198501</v>
          </cell>
          <cell r="G486">
            <v>462.19016699837482</v>
          </cell>
          <cell r="H486">
            <v>172.63430563152713</v>
          </cell>
          <cell r="I486">
            <v>77.844151025309046</v>
          </cell>
          <cell r="J486">
            <v>44.227232941045798</v>
          </cell>
          <cell r="K486">
            <v>3.5016911748514361</v>
          </cell>
          <cell r="L486">
            <v>0.88634677100008186</v>
          </cell>
          <cell r="M486">
            <v>0.65068497628364796</v>
          </cell>
          <cell r="N486">
            <v>0.69874907250625529</v>
          </cell>
          <cell r="O486">
            <v>0.77783134741069093</v>
          </cell>
        </row>
        <row r="487">
          <cell r="A487" t="str">
            <v>T_C-ICE-GSL-S3</v>
          </cell>
          <cell r="B487" t="str">
            <v>VAR_fout</v>
          </cell>
          <cell r="C487" t="str">
            <v>TPCAR</v>
          </cell>
          <cell r="D487">
            <v>1.9683685066033683</v>
          </cell>
          <cell r="E487">
            <v>2.9642436332440174</v>
          </cell>
          <cell r="F487">
            <v>3.8038979224259202</v>
          </cell>
          <cell r="G487">
            <v>3.1889500650483598</v>
          </cell>
          <cell r="H487">
            <v>1.1223633179346659</v>
          </cell>
          <cell r="I487">
            <v>0.49792976597109684</v>
          </cell>
          <cell r="J487">
            <v>0.28344901212939289</v>
          </cell>
          <cell r="K487">
            <v>2.4538956060526581E-2</v>
          </cell>
          <cell r="L487">
            <v>6.7921001634889807E-3</v>
          </cell>
          <cell r="M487">
            <v>5.6862474156408292E-3</v>
          </cell>
          <cell r="N487">
            <v>6.3765542427514175E-3</v>
          </cell>
          <cell r="O487">
            <v>7.2269837112663021E-3</v>
          </cell>
        </row>
        <row r="488">
          <cell r="A488" t="str">
            <v>T_C-ICE-GSL-S3</v>
          </cell>
          <cell r="B488" t="str">
            <v>VAR_fin</v>
          </cell>
          <cell r="C488" t="str">
            <v>TGSL</v>
          </cell>
          <cell r="D488">
            <v>3.8106899138884271</v>
          </cell>
          <cell r="E488">
            <v>5.7443759059607418</v>
          </cell>
          <cell r="F488">
            <v>7.4915831100250623</v>
          </cell>
          <cell r="G488">
            <v>6.2627393902218707</v>
          </cell>
          <cell r="H488">
            <v>2.339218233489528</v>
          </cell>
          <cell r="I488">
            <v>1.0547987943808821</v>
          </cell>
          <cell r="J488">
            <v>0.59928499920116174</v>
          </cell>
          <cell r="K488">
            <v>4.7448389903135942E-2</v>
          </cell>
          <cell r="L488">
            <v>1.2010118848239599E-2</v>
          </cell>
          <cell r="M488">
            <v>8.8168695973393964E-3</v>
          </cell>
          <cell r="N488">
            <v>9.4681446139059065E-3</v>
          </cell>
          <cell r="O488">
            <v>1.05397201546164E-2</v>
          </cell>
        </row>
        <row r="489">
          <cell r="A489" t="str">
            <v>T_C-ICE-GSL-S3</v>
          </cell>
          <cell r="B489" t="str">
            <v>VAR_ncap</v>
          </cell>
          <cell r="C489" t="str">
            <v>-</v>
          </cell>
          <cell r="E489">
            <v>1.8977115752927701E-4</v>
          </cell>
          <cell r="F489">
            <v>6.1792618698091203E-2</v>
          </cell>
          <cell r="G489">
            <v>2.9281483177610698E-3</v>
          </cell>
          <cell r="H489">
            <v>2.8171587318526699E-2</v>
          </cell>
          <cell r="I489">
            <v>2.3963327855524201E-3</v>
          </cell>
          <cell r="J489">
            <v>1.86376674572078E-4</v>
          </cell>
          <cell r="K489">
            <v>1.9507409671852601E-4</v>
          </cell>
          <cell r="L489">
            <v>1.34807131013382E-4</v>
          </cell>
          <cell r="M489">
            <v>2.14816136338479E-4</v>
          </cell>
          <cell r="N489">
            <v>2.1893836654443701E-4</v>
          </cell>
          <cell r="O489">
            <v>2.4183276895708999E-4</v>
          </cell>
        </row>
        <row r="490">
          <cell r="A490" t="str">
            <v>T_C-ICE-GSL-S3</v>
          </cell>
          <cell r="B490" t="str">
            <v>VAR_cap</v>
          </cell>
          <cell r="C490" t="str">
            <v>-</v>
          </cell>
          <cell r="D490">
            <v>0.1820119751969955</v>
          </cell>
          <cell r="E490">
            <v>0.20384102227518183</v>
          </cell>
          <cell r="F490">
            <v>0.26166604920388231</v>
          </cell>
          <cell r="G490">
            <v>0.21933640197698218</v>
          </cell>
          <cell r="H490">
            <v>7.726333600639157E-2</v>
          </cell>
          <cell r="I490">
            <v>3.4294096183833209E-2</v>
          </cell>
          <cell r="J490">
            <v>1.9556777708676924E-2</v>
          </cell>
          <cell r="K490">
            <v>1.7604501835255294E-3</v>
          </cell>
          <cell r="L490">
            <v>5.7742248041470331E-4</v>
          </cell>
          <cell r="M490">
            <v>4.7012279586987381E-4</v>
          </cell>
          <cell r="N490">
            <v>5.4201992758484739E-4</v>
          </cell>
          <cell r="O490">
            <v>6.7549882675788867E-4</v>
          </cell>
        </row>
        <row r="491">
          <cell r="A491" t="str">
            <v>T_C-ICE-DSL-S2</v>
          </cell>
          <cell r="B491" t="str">
            <v>VAR_fout</v>
          </cell>
          <cell r="C491" t="str">
            <v>CO2_T</v>
          </cell>
          <cell r="D491">
            <v>88.596435720816288</v>
          </cell>
          <cell r="E491">
            <v>94.146010915825414</v>
          </cell>
          <cell r="F491">
            <v>93.475096490303685</v>
          </cell>
          <cell r="G491">
            <v>56.868522619255067</v>
          </cell>
          <cell r="H491">
            <v>2.3102763794183159</v>
          </cell>
          <cell r="I491">
            <v>0.75754512093003001</v>
          </cell>
          <cell r="J491">
            <v>0.60503151196543004</v>
          </cell>
          <cell r="K491">
            <v>0.50745116484665509</v>
          </cell>
          <cell r="L491">
            <v>0.30840420084472187</v>
          </cell>
          <cell r="M491">
            <v>0.21543577948689271</v>
          </cell>
          <cell r="N491">
            <v>0.13249785509037118</v>
          </cell>
          <cell r="O491">
            <v>0.116542348070866</v>
          </cell>
        </row>
        <row r="492">
          <cell r="A492" t="str">
            <v>T_C-ICE-DSL-S2</v>
          </cell>
          <cell r="B492" t="str">
            <v>VAR_fout</v>
          </cell>
          <cell r="C492" t="str">
            <v>TPCAR</v>
          </cell>
          <cell r="D492">
            <v>0.84409929028756137</v>
          </cell>
          <cell r="E492">
            <v>0.90401391448722868</v>
          </cell>
          <cell r="F492">
            <v>0.89682336197092516</v>
          </cell>
          <cell r="G492">
            <v>0.58624239091794705</v>
          </cell>
          <cell r="H492">
            <v>2.3594765499176565E-2</v>
          </cell>
          <cell r="I492">
            <v>5.5624410072560087E-3</v>
          </cell>
          <cell r="J492">
            <v>4.5631881109296848E-3</v>
          </cell>
          <cell r="K492">
            <v>4.0923517675244261E-3</v>
          </cell>
          <cell r="L492">
            <v>2.6242700966019579E-3</v>
          </cell>
          <cell r="M492">
            <v>1.9337719134334779E-3</v>
          </cell>
          <cell r="N492">
            <v>1.2503945680147537E-3</v>
          </cell>
          <cell r="O492">
            <v>1.1373155668955306E-3</v>
          </cell>
        </row>
        <row r="493">
          <cell r="A493" t="str">
            <v>T_C-ICE-DSL-S2</v>
          </cell>
          <cell r="B493" t="str">
            <v>VAR_fin</v>
          </cell>
          <cell r="C493" t="str">
            <v>TDSL</v>
          </cell>
          <cell r="D493">
            <v>1.2086826155636603</v>
          </cell>
          <cell r="E493">
            <v>1.2843930547861557</v>
          </cell>
          <cell r="F493">
            <v>1.2752400612592569</v>
          </cell>
          <cell r="G493">
            <v>0.77583250503758638</v>
          </cell>
          <cell r="H493">
            <v>3.1518095217166656E-2</v>
          </cell>
          <cell r="I493">
            <v>1.0334858402865358E-2</v>
          </cell>
          <cell r="J493">
            <v>8.2541816093510377E-3</v>
          </cell>
          <cell r="K493">
            <v>6.9229354003636431E-3</v>
          </cell>
          <cell r="L493">
            <v>4.2074242952895207E-3</v>
          </cell>
          <cell r="M493">
            <v>2.9390965823586981E-3</v>
          </cell>
          <cell r="N493">
            <v>1.8076105742206151E-3</v>
          </cell>
          <cell r="O493">
            <v>1.5899365357553361E-3</v>
          </cell>
        </row>
        <row r="494">
          <cell r="A494" t="str">
            <v>T_C-ICE-DSL-S2</v>
          </cell>
          <cell r="B494" t="str">
            <v>VAR_ncap</v>
          </cell>
          <cell r="C494" t="str">
            <v>-</v>
          </cell>
          <cell r="E494">
            <v>8.8230912912383804E-5</v>
          </cell>
          <cell r="F494">
            <v>2.11180196444712E-4</v>
          </cell>
          <cell r="G494">
            <v>1.6109056206074801E-4</v>
          </cell>
          <cell r="H494">
            <v>2.1601827752031099E-4</v>
          </cell>
          <cell r="I494">
            <v>2.6856114308314798E-4</v>
          </cell>
          <cell r="J494">
            <v>9.6244753110726703E-5</v>
          </cell>
          <cell r="K494">
            <v>1.53282865912814E-4</v>
          </cell>
          <cell r="L494">
            <v>4.900587017889E-5</v>
          </cell>
          <cell r="M494">
            <v>3.42260451317437E-5</v>
          </cell>
          <cell r="N494">
            <v>3.2324135210485099E-5</v>
          </cell>
          <cell r="O494">
            <v>3.9747712065992898E-5</v>
          </cell>
        </row>
        <row r="495">
          <cell r="A495" t="str">
            <v>T_C-ICE-DSL-S2</v>
          </cell>
          <cell r="B495" t="str">
            <v>VAR_cap</v>
          </cell>
          <cell r="C495" t="str">
            <v>-</v>
          </cell>
          <cell r="D495">
            <v>6.4569071956776899E-2</v>
          </cell>
          <cell r="E495">
            <v>6.8591657035823941E-2</v>
          </cell>
          <cell r="F495">
            <v>6.8174680114168634E-2</v>
          </cell>
          <cell r="G495">
            <v>5.1863091151230209E-2</v>
          </cell>
          <cell r="H495">
            <v>2.2543638366816056E-3</v>
          </cell>
          <cell r="I495">
            <v>5.4243637778142223E-4</v>
          </cell>
          <cell r="J495">
            <v>4.4440286222549905E-4</v>
          </cell>
          <cell r="K495">
            <v>3.8998092029212414E-4</v>
          </cell>
          <cell r="L495">
            <v>2.5295482850160809E-4</v>
          </cell>
          <cell r="M495">
            <v>1.7781508311646776E-4</v>
          </cell>
          <cell r="N495">
            <v>1.1269396401880955E-4</v>
          </cell>
          <cell r="O495">
            <v>1.0610379316833742E-4</v>
          </cell>
        </row>
        <row r="496">
          <cell r="A496" t="str">
            <v>TPRLPH2OFCL</v>
          </cell>
          <cell r="B496" t="str">
            <v>VAR_fout</v>
          </cell>
          <cell r="C496" t="str">
            <v>TPRLP</v>
          </cell>
          <cell r="I496">
            <v>1.5722243699911321E-5</v>
          </cell>
          <cell r="J496">
            <v>1.7123043130974912E-5</v>
          </cell>
          <cell r="K496">
            <v>2.8488644461584225E-5</v>
          </cell>
          <cell r="L496">
            <v>2.9544626658484449E-5</v>
          </cell>
          <cell r="M496">
            <v>3.8912241866125953E-5</v>
          </cell>
          <cell r="N496">
            <v>3.767150493597257E-5</v>
          </cell>
          <cell r="O496">
            <v>7.4518855301067608E-5</v>
          </cell>
        </row>
        <row r="497">
          <cell r="A497" t="str">
            <v>TPRLPH2OFCL</v>
          </cell>
          <cell r="B497" t="str">
            <v>VAR_fin</v>
          </cell>
          <cell r="C497" t="str">
            <v>TH2O</v>
          </cell>
          <cell r="I497">
            <v>8.7628723219110847E-4</v>
          </cell>
          <cell r="J497">
            <v>9.1906290418717587E-4</v>
          </cell>
          <cell r="K497">
            <v>1.4745616128854452E-3</v>
          </cell>
          <cell r="L497">
            <v>1.5292188575830369E-3</v>
          </cell>
          <cell r="M497">
            <v>2.0140831272079558E-3</v>
          </cell>
          <cell r="N497">
            <v>1.9498630464189067E-3</v>
          </cell>
          <cell r="O497">
            <v>3.857068159606247E-3</v>
          </cell>
        </row>
        <row r="498">
          <cell r="A498" t="str">
            <v>TPRLPH2OFCL</v>
          </cell>
          <cell r="B498" t="str">
            <v>VAR_ncap</v>
          </cell>
          <cell r="C498" t="str">
            <v>-</v>
          </cell>
          <cell r="I498">
            <v>3.0462026353231699E-7</v>
          </cell>
          <cell r="J498">
            <v>2.1270451061056698E-8</v>
          </cell>
          <cell r="K498">
            <v>1.9117571789419201E-7</v>
          </cell>
          <cell r="M498">
            <v>1.82494077999604E-7</v>
          </cell>
          <cell r="N498">
            <v>1.15599604163408E-8</v>
          </cell>
          <cell r="O498">
            <v>9.0690837933391495E-7</v>
          </cell>
        </row>
        <row r="499">
          <cell r="A499" t="str">
            <v>TPRLPH2OFCL</v>
          </cell>
          <cell r="B499" t="str">
            <v>VAR_cap</v>
          </cell>
          <cell r="C499" t="str">
            <v>-</v>
          </cell>
          <cell r="I499">
            <v>3.0462026353231699E-7</v>
          </cell>
          <cell r="J499">
            <v>3.2589071459337401E-7</v>
          </cell>
          <cell r="K499">
            <v>5.1706643248756602E-7</v>
          </cell>
          <cell r="L499">
            <v>5.1706643248756602E-7</v>
          </cell>
          <cell r="M499">
            <v>6.9956051048716999E-7</v>
          </cell>
          <cell r="N499">
            <v>6.6343217785994704E-7</v>
          </cell>
          <cell r="O499">
            <v>1.31340858670511E-6</v>
          </cell>
        </row>
        <row r="500">
          <cell r="A500" t="str">
            <v>T_C-ICE-GSL-S4</v>
          </cell>
          <cell r="B500" t="str">
            <v>VAR_fout</v>
          </cell>
          <cell r="C500" t="str">
            <v>CO2_T</v>
          </cell>
          <cell r="D500">
            <v>291.0800114437144</v>
          </cell>
          <cell r="E500">
            <v>387.96928172323288</v>
          </cell>
          <cell r="F500">
            <v>977.00133059344216</v>
          </cell>
          <cell r="G500">
            <v>1818.0680218135358</v>
          </cell>
          <cell r="H500">
            <v>2303.7557588324603</v>
          </cell>
          <cell r="I500">
            <v>2135.1490517988259</v>
          </cell>
          <cell r="J500">
            <v>1878.976176658447</v>
          </cell>
          <cell r="K500">
            <v>1645.5530890274858</v>
          </cell>
          <cell r="L500">
            <v>1469.6788891649387</v>
          </cell>
          <cell r="M500">
            <v>1305.616517122761</v>
          </cell>
          <cell r="N500">
            <v>1192.5311897934919</v>
          </cell>
          <cell r="O500">
            <v>1108.1340547057739</v>
          </cell>
        </row>
        <row r="501">
          <cell r="A501" t="str">
            <v>T_C-ICE-GSL-S4</v>
          </cell>
          <cell r="B501" t="str">
            <v>VAR_fout</v>
          </cell>
          <cell r="C501" t="str">
            <v>TPCAR</v>
          </cell>
          <cell r="D501">
            <v>1.73542045926944</v>
          </cell>
          <cell r="E501">
            <v>2.2778716986962104</v>
          </cell>
          <cell r="F501">
            <v>5.7460584770045422</v>
          </cell>
          <cell r="G501">
            <v>10.754238447147211</v>
          </cell>
          <cell r="H501">
            <v>14.165969316674815</v>
          </cell>
          <cell r="I501">
            <v>13.869663232942779</v>
          </cell>
          <cell r="J501">
            <v>13.18991833997938</v>
          </cell>
          <cell r="K501">
            <v>12.543487522100685</v>
          </cell>
          <cell r="L501">
            <v>11.928734180696352</v>
          </cell>
          <cell r="M501">
            <v>11.344113857717726</v>
          </cell>
          <cell r="N501">
            <v>10.78814360348723</v>
          </cell>
          <cell r="O501">
            <v>10.264956570588163</v>
          </cell>
        </row>
        <row r="502">
          <cell r="A502" t="str">
            <v>T_C-ICE-GSL-S4</v>
          </cell>
          <cell r="B502" t="str">
            <v>VAR_fin</v>
          </cell>
          <cell r="C502" t="str">
            <v>TGSL</v>
          </cell>
          <cell r="D502">
            <v>3.9441735967983003</v>
          </cell>
          <cell r="E502">
            <v>5.2570363377131777</v>
          </cell>
          <cell r="F502">
            <v>13.238500414545287</v>
          </cell>
          <cell r="G502">
            <v>24.635068046253856</v>
          </cell>
          <cell r="H502">
            <v>31.216202694206764</v>
          </cell>
          <cell r="I502">
            <v>28.931558967463786</v>
          </cell>
          <cell r="J502">
            <v>25.46038179753992</v>
          </cell>
          <cell r="K502">
            <v>22.297467330995726</v>
          </cell>
          <cell r="L502">
            <v>19.91434809166584</v>
          </cell>
          <cell r="M502">
            <v>17.691280719820615</v>
          </cell>
          <cell r="N502">
            <v>16.158959211293933</v>
          </cell>
          <cell r="O502">
            <v>15.015366594929191</v>
          </cell>
        </row>
        <row r="503">
          <cell r="A503" t="str">
            <v>T_C-ICE-GSL-S4</v>
          </cell>
          <cell r="B503" t="str">
            <v>VAR_ncap</v>
          </cell>
          <cell r="C503" t="str">
            <v>-</v>
          </cell>
          <cell r="E503">
            <v>1.4067526386614401E-4</v>
          </cell>
          <cell r="F503">
            <v>0.28000573751865498</v>
          </cell>
          <cell r="G503">
            <v>0.48764020782131101</v>
          </cell>
          <cell r="H503">
            <v>0.56935017416427902</v>
          </cell>
          <cell r="I503">
            <v>0.44614846788411899</v>
          </cell>
          <cell r="J503">
            <v>0.499099154818538</v>
          </cell>
          <cell r="K503">
            <v>0.54017219686909801</v>
          </cell>
          <cell r="L503">
            <v>0.44943513076797897</v>
          </cell>
          <cell r="M503">
            <v>0.435512621510173</v>
          </cell>
          <cell r="N503">
            <v>0.42560951045695</v>
          </cell>
          <cell r="O503">
            <v>0.293485181814158</v>
          </cell>
        </row>
        <row r="504">
          <cell r="A504" t="str">
            <v>T_C-ICE-GSL-S4</v>
          </cell>
          <cell r="B504" t="str">
            <v>VAR_cap</v>
          </cell>
          <cell r="C504" t="str">
            <v>-</v>
          </cell>
          <cell r="D504">
            <v>0.15707517447008074</v>
          </cell>
          <cell r="E504">
            <v>0.17940268617479332</v>
          </cell>
          <cell r="F504">
            <v>0.45277166465790081</v>
          </cell>
          <cell r="G504">
            <v>0.84707397129481476</v>
          </cell>
          <cell r="H504">
            <v>1.1160645218839562</v>
          </cell>
          <cell r="I504">
            <v>1.1774382809071184</v>
          </cell>
          <cell r="J504">
            <v>1.194143400881857</v>
          </cell>
          <cell r="K504">
            <v>1.2135337460039495</v>
          </cell>
          <cell r="L504">
            <v>1.218166210783904</v>
          </cell>
          <cell r="M504">
            <v>1.2188226802161883</v>
          </cell>
          <cell r="N504">
            <v>1.2131725852741575</v>
          </cell>
          <cell r="O504">
            <v>1.1546071989085249</v>
          </cell>
        </row>
        <row r="505">
          <cell r="A505" t="str">
            <v>T_C-ICE-DSL-S3</v>
          </cell>
          <cell r="B505" t="str">
            <v>VAR_fout</v>
          </cell>
          <cell r="C505" t="str">
            <v>CO2_T</v>
          </cell>
          <cell r="D505">
            <v>366.76633649232701</v>
          </cell>
          <cell r="E505">
            <v>390.57874151294919</v>
          </cell>
          <cell r="F505">
            <v>386.94711293586204</v>
          </cell>
          <cell r="G505">
            <v>295.78960386740272</v>
          </cell>
          <cell r="H505">
            <v>10.757256930202871</v>
          </cell>
          <cell r="I505">
            <v>0.71990189088895951</v>
          </cell>
          <cell r="J505">
            <v>0.64980952969334194</v>
          </cell>
          <cell r="K505">
            <v>0.71395121369905112</v>
          </cell>
          <cell r="L505">
            <v>0.47746435531114928</v>
          </cell>
          <cell r="M505">
            <v>0.33611212377214733</v>
          </cell>
          <cell r="N505">
            <v>0.18153372809843538</v>
          </cell>
          <cell r="O505">
            <v>0.14297662101299391</v>
          </cell>
        </row>
        <row r="506">
          <cell r="A506" t="str">
            <v>T_C-ICE-DSL-S3</v>
          </cell>
          <cell r="B506" t="str">
            <v>VAR_fout</v>
          </cell>
          <cell r="C506" t="str">
            <v>TPCAR</v>
          </cell>
          <cell r="D506">
            <v>2.6429699164787466</v>
          </cell>
          <cell r="E506">
            <v>2.837129880675151</v>
          </cell>
          <cell r="F506">
            <v>2.8083025938063169</v>
          </cell>
          <cell r="G506">
            <v>2.1838169374354255</v>
          </cell>
          <cell r="H506">
            <v>8.5918451478359512E-2</v>
          </cell>
          <cell r="I506">
            <v>4.8896516392167265E-3</v>
          </cell>
          <cell r="J506">
            <v>4.5920560183728646E-3</v>
          </cell>
          <cell r="K506">
            <v>5.4391904939507536E-3</v>
          </cell>
          <cell r="L506">
            <v>3.7993967003671037E-3</v>
          </cell>
          <cell r="M506">
            <v>2.7910119632298994E-3</v>
          </cell>
          <cell r="N506">
            <v>1.5877125265710752E-3</v>
          </cell>
          <cell r="O506">
            <v>1.2982919644473428E-3</v>
          </cell>
        </row>
        <row r="507">
          <cell r="A507" t="str">
            <v>T_C-ICE-DSL-S3</v>
          </cell>
          <cell r="B507" t="str">
            <v>VAR_fin</v>
          </cell>
          <cell r="C507" t="str">
            <v>TDSL</v>
          </cell>
          <cell r="D507">
            <v>5.0036335128557585</v>
          </cell>
          <cell r="E507">
            <v>5.3284957914454285</v>
          </cell>
          <cell r="F507">
            <v>5.2789510632450467</v>
          </cell>
          <cell r="G507">
            <v>4.0353288385730375</v>
          </cell>
          <cell r="H507">
            <v>0.14675657476402262</v>
          </cell>
          <cell r="I507">
            <v>9.821308197666568E-3</v>
          </cell>
          <cell r="J507">
            <v>8.8650686179173599E-3</v>
          </cell>
          <cell r="K507">
            <v>9.7401256984863804E-3</v>
          </cell>
          <cell r="L507">
            <v>6.5138384080647887E-3</v>
          </cell>
          <cell r="M507">
            <v>4.5854314293608065E-3</v>
          </cell>
          <cell r="N507">
            <v>2.476585649364739E-3</v>
          </cell>
          <cell r="O507">
            <v>1.9505678173669025E-3</v>
          </cell>
        </row>
        <row r="508">
          <cell r="A508" t="str">
            <v>T_C-ICE-DSL-S3</v>
          </cell>
          <cell r="B508" t="str">
            <v>VAR_ncap</v>
          </cell>
          <cell r="C508" t="str">
            <v>-</v>
          </cell>
          <cell r="E508">
            <v>1.02845052087702E-4</v>
          </cell>
          <cell r="F508">
            <v>1.4018976638723201E-4</v>
          </cell>
          <cell r="G508">
            <v>1.14440843873653E-4</v>
          </cell>
          <cell r="H508">
            <v>1.4928914373575099E-4</v>
          </cell>
          <cell r="I508">
            <v>1.98263607816268E-4</v>
          </cell>
          <cell r="J508">
            <v>1.08088555953105E-4</v>
          </cell>
          <cell r="K508">
            <v>2.1298080105117999E-4</v>
          </cell>
          <cell r="L508">
            <v>5.8576160192018399E-5</v>
          </cell>
          <cell r="M508">
            <v>3.6549702158269799E-5</v>
          </cell>
          <cell r="N508">
            <v>3.4045810260831598E-5</v>
          </cell>
          <cell r="O508">
            <v>4.08582000657402E-5</v>
          </cell>
        </row>
        <row r="509">
          <cell r="A509" t="str">
            <v>T_C-ICE-DSL-S3</v>
          </cell>
          <cell r="B509" t="str">
            <v>VAR_cap</v>
          </cell>
          <cell r="C509" t="str">
            <v>-</v>
          </cell>
          <cell r="D509">
            <v>0.18324094416071579</v>
          </cell>
          <cell r="E509">
            <v>0.19509787114206745</v>
          </cell>
          <cell r="F509">
            <v>0.19319649642587078</v>
          </cell>
          <cell r="G509">
            <v>0.15022648394002117</v>
          </cell>
          <cell r="H509">
            <v>5.9595211004951007E-3</v>
          </cell>
          <cell r="I509">
            <v>3.879872017149856E-4</v>
          </cell>
          <cell r="J509">
            <v>3.5732601253704273E-4</v>
          </cell>
          <cell r="K509">
            <v>4.1737876996944138E-4</v>
          </cell>
          <cell r="L509">
            <v>3.1561013285799638E-4</v>
          </cell>
          <cell r="M509">
            <v>2.2665356606965315E-4</v>
          </cell>
          <cell r="N509">
            <v>1.2826270561510785E-4</v>
          </cell>
          <cell r="O509">
            <v>1.1131607693586461E-4</v>
          </cell>
        </row>
        <row r="510">
          <cell r="A510" t="str">
            <v>T_C-ICE-DSL-S4</v>
          </cell>
          <cell r="B510" t="str">
            <v>VAR_fout</v>
          </cell>
          <cell r="C510" t="str">
            <v>CO2_T</v>
          </cell>
          <cell r="D510">
            <v>140.6555178280816</v>
          </cell>
          <cell r="E510">
            <v>162.07716469647238</v>
          </cell>
          <cell r="F510">
            <v>159.13778098237964</v>
          </cell>
          <cell r="G510">
            <v>120.90046761024848</v>
          </cell>
          <cell r="H510">
            <v>8.1613318119920795</v>
          </cell>
          <cell r="I510">
            <v>0.55933776610780339</v>
          </cell>
          <cell r="J510">
            <v>0.54306024290520094</v>
          </cell>
          <cell r="K510">
            <v>0.648167536603245</v>
          </cell>
          <cell r="L510">
            <v>0.45719241848505271</v>
          </cell>
          <cell r="M510">
            <v>0.31199030043668691</v>
          </cell>
          <cell r="N510">
            <v>0.15484023351466603</v>
          </cell>
          <cell r="O510">
            <v>0.12489286367970198</v>
          </cell>
        </row>
        <row r="511">
          <cell r="A511" t="str">
            <v>T_C-ICE-DSL-S4</v>
          </cell>
          <cell r="B511" t="str">
            <v>VAR_fout</v>
          </cell>
          <cell r="C511" t="str">
            <v>TPCAR</v>
          </cell>
          <cell r="D511">
            <v>0.89475941966927897</v>
          </cell>
          <cell r="E511">
            <v>1.0076664096481305</v>
          </cell>
          <cell r="F511">
            <v>0.99159423796877466</v>
          </cell>
          <cell r="G511">
            <v>0.76564969965676222</v>
          </cell>
          <cell r="H511">
            <v>4.3740898113067223E-2</v>
          </cell>
          <cell r="I511">
            <v>3.5884831398354331E-3</v>
          </cell>
          <cell r="J511">
            <v>3.6312090048377346E-3</v>
          </cell>
          <cell r="K511">
            <v>4.6449784401127701E-3</v>
          </cell>
          <cell r="L511">
            <v>3.4138871778294361E-3</v>
          </cell>
          <cell r="M511">
            <v>2.4222084615460487E-3</v>
          </cell>
          <cell r="N511">
            <v>1.2626715930601003E-3</v>
          </cell>
          <cell r="O511">
            <v>1.0587366595508029E-3</v>
          </cell>
        </row>
        <row r="512">
          <cell r="A512" t="str">
            <v>T_C-ICE-DSL-S4</v>
          </cell>
          <cell r="B512" t="str">
            <v>VAR_fin</v>
          </cell>
          <cell r="C512" t="str">
            <v>TDSL</v>
          </cell>
          <cell r="D512">
            <v>1.9189020167541861</v>
          </cell>
          <cell r="E512">
            <v>2.2111482223256727</v>
          </cell>
          <cell r="F512">
            <v>2.1710474895276874</v>
          </cell>
          <cell r="G512">
            <v>1.6493924639870188</v>
          </cell>
          <cell r="H512">
            <v>0.11134149811721787</v>
          </cell>
          <cell r="I512">
            <v>7.6308017204338875E-3</v>
          </cell>
          <cell r="J512">
            <v>7.4087345553233543E-3</v>
          </cell>
          <cell r="K512">
            <v>8.8426676207809633E-3</v>
          </cell>
          <cell r="L512">
            <v>6.2372771962490086E-3</v>
          </cell>
          <cell r="M512">
            <v>4.256347891359989E-3</v>
          </cell>
          <cell r="N512">
            <v>2.1124179197089506E-3</v>
          </cell>
          <cell r="O512">
            <v>1.7038589860805167E-3</v>
          </cell>
        </row>
        <row r="513">
          <cell r="A513" t="str">
            <v>T_C-ICE-DSL-S4</v>
          </cell>
          <cell r="B513" t="str">
            <v>VAR_ncap</v>
          </cell>
          <cell r="C513" t="str">
            <v>-</v>
          </cell>
          <cell r="E513">
            <v>4.10993728551058E-5</v>
          </cell>
          <cell r="F513">
            <v>7.1214933379366797E-5</v>
          </cell>
          <cell r="G513">
            <v>7.0935743992360298E-5</v>
          </cell>
          <cell r="H513">
            <v>1.19196910079286E-4</v>
          </cell>
          <cell r="I513">
            <v>2.02113900510335E-4</v>
          </cell>
          <cell r="J513">
            <v>1.08998509122107E-4</v>
          </cell>
          <cell r="K513">
            <v>2.2589282847742601E-4</v>
          </cell>
          <cell r="L513">
            <v>5.6877957483694399E-5</v>
          </cell>
          <cell r="M513">
            <v>3.3249824773020699E-5</v>
          </cell>
          <cell r="N513">
            <v>2.9770601689588701E-5</v>
          </cell>
          <cell r="O513">
            <v>4.1256235614751301E-5</v>
          </cell>
        </row>
        <row r="514">
          <cell r="A514" t="str">
            <v>T_C-ICE-DSL-S4</v>
          </cell>
          <cell r="B514" t="str">
            <v>VAR_cap</v>
          </cell>
          <cell r="C514" t="str">
            <v>-</v>
          </cell>
          <cell r="D514">
            <v>7.1261875951695489E-2</v>
          </cell>
          <cell r="E514">
            <v>7.9377947338536162E-2</v>
          </cell>
          <cell r="F514">
            <v>7.8310002501300727E-2</v>
          </cell>
          <cell r="G514">
            <v>6.1209590415924976E-2</v>
          </cell>
          <cell r="H514">
            <v>3.5909659501756615E-3</v>
          </cell>
          <cell r="I514">
            <v>3.3894474011850916E-4</v>
          </cell>
          <cell r="J514">
            <v>3.4270998435804908E-4</v>
          </cell>
          <cell r="K514">
            <v>4.3314057613707342E-4</v>
          </cell>
          <cell r="L514">
            <v>3.2588341817183896E-4</v>
          </cell>
          <cell r="M514">
            <v>2.2962179810784444E-4</v>
          </cell>
          <cell r="N514">
            <v>1.2057398353093996E-4</v>
          </cell>
          <cell r="O514">
            <v>1.0410940991839488E-4</v>
          </cell>
        </row>
        <row r="515">
          <cell r="A515" t="str">
            <v>TFLGV-ICENGAExt</v>
          </cell>
          <cell r="B515" t="str">
            <v>VAR_fout</v>
          </cell>
          <cell r="C515" t="str">
            <v>CO2_T</v>
          </cell>
          <cell r="D515">
            <v>5.9902759477849203</v>
          </cell>
          <cell r="E515">
            <v>1.83071489238757</v>
          </cell>
          <cell r="F515">
            <v>3.9274884313744098</v>
          </cell>
          <cell r="G515">
            <v>5.1297487853121904E-4</v>
          </cell>
        </row>
        <row r="516">
          <cell r="A516" t="str">
            <v>TFLGV-ICENGAExt</v>
          </cell>
          <cell r="B516" t="str">
            <v>VAR_fout</v>
          </cell>
          <cell r="C516" t="str">
            <v>TFLGV</v>
          </cell>
          <cell r="D516">
            <v>2.9482274871350224E-2</v>
          </cell>
          <cell r="E516">
            <v>9.0941846593541389E-3</v>
          </cell>
          <cell r="F516">
            <v>1.9780263956458363E-2</v>
          </cell>
          <cell r="G516">
            <v>2.5835285520698143E-6</v>
          </cell>
        </row>
        <row r="517">
          <cell r="A517" t="str">
            <v>TFLGV-ICENGAExt</v>
          </cell>
          <cell r="B517" t="str">
            <v>VAR_fin</v>
          </cell>
          <cell r="C517" t="str">
            <v>TNGA</v>
          </cell>
          <cell r="D517">
            <v>0.10621056645008725</v>
          </cell>
          <cell r="E517">
            <v>3.2459483907581084E-2</v>
          </cell>
          <cell r="F517">
            <v>6.963631970522012E-2</v>
          </cell>
          <cell r="G517">
            <v>9.0952992647379333E-6</v>
          </cell>
        </row>
        <row r="518">
          <cell r="A518" t="str">
            <v>TFLGV-ICENGAExt</v>
          </cell>
          <cell r="B518" t="str">
            <v>VAR_cap</v>
          </cell>
          <cell r="C518" t="str">
            <v>-</v>
          </cell>
          <cell r="D518">
            <v>2.0847968751943531E-3</v>
          </cell>
          <cell r="E518">
            <v>1.806618972076828E-3</v>
          </cell>
          <cell r="F518">
            <v>1.389971269689738E-3</v>
          </cell>
          <cell r="G518">
            <v>3.3407585824985798E-8</v>
          </cell>
        </row>
        <row r="519">
          <cell r="A519" t="str">
            <v>D-TGSL</v>
          </cell>
          <cell r="B519" t="str">
            <v>VAR_fout</v>
          </cell>
          <cell r="C519" t="str">
            <v>CO2</v>
          </cell>
          <cell r="D519">
            <v>5896.1166222294896</v>
          </cell>
          <cell r="E519">
            <v>5605.5522975820004</v>
          </cell>
          <cell r="F519">
            <v>5901.3317699198597</v>
          </cell>
          <cell r="G519">
            <v>4284.3655468694096</v>
          </cell>
          <cell r="H519">
            <v>3245.1910869000799</v>
          </cell>
          <cell r="I519">
            <v>2815.6057977380001</v>
          </cell>
          <cell r="J519">
            <v>2421.74664993737</v>
          </cell>
          <cell r="K519">
            <v>2090.35219619793</v>
          </cell>
          <cell r="L519">
            <v>1907.6171391329101</v>
          </cell>
          <cell r="M519">
            <v>1734.85500273353</v>
          </cell>
          <cell r="N519">
            <v>1606.9455451608301</v>
          </cell>
          <cell r="O519">
            <v>1538.0595604917701</v>
          </cell>
        </row>
        <row r="520">
          <cell r="A520" t="str">
            <v>D-TGSL</v>
          </cell>
          <cell r="B520" t="str">
            <v>VAR_fout</v>
          </cell>
          <cell r="C520" t="str">
            <v>TGSL</v>
          </cell>
          <cell r="D520">
            <v>83.278010326412257</v>
          </cell>
          <cell r="E520">
            <v>79.173862367129885</v>
          </cell>
          <cell r="F520">
            <v>83.351796618643192</v>
          </cell>
          <cell r="G520">
            <v>61.277632235459954</v>
          </cell>
          <cell r="H520">
            <v>46.177630981464496</v>
          </cell>
          <cell r="I520">
            <v>39.770055189963436</v>
          </cell>
          <cell r="J520">
            <v>34.206850112916399</v>
          </cell>
          <cell r="K520">
            <v>29.528144125142948</v>
          </cell>
          <cell r="L520">
            <v>26.945230911740847</v>
          </cell>
          <cell r="M520">
            <v>24.50695224887674</v>
          </cell>
          <cell r="N520">
            <v>22.699413032512616</v>
          </cell>
          <cell r="O520">
            <v>21.729891274922171</v>
          </cell>
        </row>
        <row r="521">
          <cell r="A521" t="str">
            <v>D-TGSL</v>
          </cell>
          <cell r="B521" t="str">
            <v>VAR_fin</v>
          </cell>
          <cell r="C521" t="str">
            <v>GSL</v>
          </cell>
          <cell r="D521">
            <v>79.893179163001165</v>
          </cell>
          <cell r="E521">
            <v>75.955993192167981</v>
          </cell>
          <cell r="F521">
            <v>79.963845120865386</v>
          </cell>
          <cell r="G521">
            <v>58.053733697417464</v>
          </cell>
          <cell r="H521">
            <v>43.972778955285662</v>
          </cell>
          <cell r="I521">
            <v>38.151840077750776</v>
          </cell>
          <cell r="J521">
            <v>32.814995256603922</v>
          </cell>
          <cell r="K521">
            <v>28.324555504037036</v>
          </cell>
          <cell r="L521">
            <v>25.848470719958154</v>
          </cell>
          <cell r="M521">
            <v>23.50752036224295</v>
          </cell>
          <cell r="N521">
            <v>21.774329880228105</v>
          </cell>
          <cell r="O521">
            <v>20.84091545381796</v>
          </cell>
        </row>
        <row r="522">
          <cell r="A522" t="str">
            <v>D-TGSL</v>
          </cell>
          <cell r="B522" t="str">
            <v>VAR_fin</v>
          </cell>
          <cell r="C522" t="str">
            <v>ETH</v>
          </cell>
          <cell r="D522">
            <v>4.6269478600790599</v>
          </cell>
          <cell r="E522">
            <v>4.3987712081275907</v>
          </cell>
          <cell r="F522">
            <v>4.6311686802180194</v>
          </cell>
          <cell r="G522">
            <v>4.1378742921468064</v>
          </cell>
          <cell r="H522">
            <v>2.8936053177629413</v>
          </cell>
          <cell r="I522">
            <v>2.21139747857455</v>
          </cell>
          <cell r="J522">
            <v>1.9020603412896746</v>
          </cell>
          <cell r="K522">
            <v>1.6440097953477095</v>
          </cell>
          <cell r="L522">
            <v>1.4986564365338311</v>
          </cell>
          <cell r="M522">
            <v>1.364960469832057</v>
          </cell>
          <cell r="N522">
            <v>1.2636517429826049</v>
          </cell>
          <cell r="O522">
            <v>1.2130837024152989</v>
          </cell>
        </row>
        <row r="523">
          <cell r="A523" t="str">
            <v>T_TW-BEVELC-S1</v>
          </cell>
          <cell r="B523" t="str">
            <v>VAR_fout</v>
          </cell>
          <cell r="C523" t="str">
            <v>TPTWL</v>
          </cell>
          <cell r="D523">
            <v>1.7954248441030277E-2</v>
          </cell>
          <cell r="E523">
            <v>2.6769584669818991E-2</v>
          </cell>
          <cell r="F523">
            <v>2.7455587956103786E-2</v>
          </cell>
          <cell r="G523">
            <v>2.0814223006435432E-2</v>
          </cell>
          <cell r="H523">
            <v>9.9459384488334683E-3</v>
          </cell>
          <cell r="I523">
            <v>1.3251133120189277E-2</v>
          </cell>
          <cell r="J523">
            <v>2.1101691669817839E-2</v>
          </cell>
          <cell r="K523">
            <v>4.130867805214531E-2</v>
          </cell>
          <cell r="L523">
            <v>7.1938327779025923E-2</v>
          </cell>
          <cell r="M523">
            <v>9.2964938330463515E-2</v>
          </cell>
          <cell r="N523">
            <v>8.5705570735980494E-2</v>
          </cell>
          <cell r="O523">
            <v>0.1133552488527961</v>
          </cell>
        </row>
        <row r="524">
          <cell r="A524" t="str">
            <v>T_TW-BEVELC-S1</v>
          </cell>
          <cell r="B524" t="str">
            <v>VAR_fin</v>
          </cell>
          <cell r="C524" t="str">
            <v>T-ELC-TWSTGout_S1</v>
          </cell>
          <cell r="D524">
            <v>1.6176562311761959E-3</v>
          </cell>
          <cell r="E524">
            <v>2.4095043175486911E-3</v>
          </cell>
          <cell r="F524">
            <v>2.4698377255288066E-3</v>
          </cell>
          <cell r="G524">
            <v>1.8672346999609871E-3</v>
          </cell>
          <cell r="H524">
            <v>8.6710436906607593E-4</v>
          </cell>
          <cell r="I524">
            <v>1.1456373640472051E-3</v>
          </cell>
          <cell r="J524">
            <v>1.8037122231431024E-3</v>
          </cell>
          <cell r="K524">
            <v>3.4816132193379971E-3</v>
          </cell>
          <cell r="L524">
            <v>6.0430967454335191E-3</v>
          </cell>
          <cell r="M524">
            <v>7.8030897489762968E-3</v>
          </cell>
          <cell r="N524">
            <v>7.193768666449424E-3</v>
          </cell>
          <cell r="O524">
            <v>9.514567493948016E-3</v>
          </cell>
        </row>
        <row r="525">
          <cell r="A525" t="str">
            <v>T_TW-BEVELC-S1</v>
          </cell>
          <cell r="B525" t="str">
            <v>VAR_ncap</v>
          </cell>
          <cell r="C525" t="str">
            <v>-</v>
          </cell>
          <cell r="D525">
            <v>5.0903468238373102E-4</v>
          </cell>
          <cell r="E525">
            <v>8.2844474114655798E-4</v>
          </cell>
          <cell r="F525">
            <v>5.0722593309104099E-4</v>
          </cell>
          <cell r="G525">
            <v>7.5300827628373395E-4</v>
          </cell>
          <cell r="H525">
            <v>2.6605584974380299E-3</v>
          </cell>
          <cell r="I525">
            <v>2.0195416032403502E-3</v>
          </cell>
          <cell r="J525">
            <v>4.2469104698800199E-3</v>
          </cell>
          <cell r="K525">
            <v>9.9354818353100706E-3</v>
          </cell>
          <cell r="L525">
            <v>1.3353984694270699E-2</v>
          </cell>
          <cell r="M525">
            <v>1.4557868523905299E-2</v>
          </cell>
          <cell r="N525">
            <v>1.33433554368746E-2</v>
          </cell>
          <cell r="O525">
            <v>1.77484794732026E-2</v>
          </cell>
        </row>
        <row r="526">
          <cell r="A526" t="str">
            <v>T_TW-BEVELC-S1</v>
          </cell>
          <cell r="B526" t="str">
            <v>VAR_cap</v>
          </cell>
          <cell r="C526" t="str">
            <v>-</v>
          </cell>
          <cell r="D526">
            <v>6.4494300376768459E-3</v>
          </cell>
          <cell r="E526">
            <v>9.2315382933573949E-3</v>
          </cell>
          <cell r="F526">
            <v>9.7370504635638771E-3</v>
          </cell>
          <cell r="G526">
            <v>7.5419551256153605E-3</v>
          </cell>
          <cell r="H526">
            <v>3.6727967244484837E-3</v>
          </cell>
          <cell r="I526">
            <v>4.8376428432870483E-3</v>
          </cell>
          <cell r="J526">
            <v>7.6451397774291571E-3</v>
          </cell>
          <cell r="K526">
            <v>1.4870908127589627E-2</v>
          </cell>
          <cell r="L526">
            <v>2.5198640917111687E-2</v>
          </cell>
          <cell r="M526">
            <v>3.2999951941599548E-2</v>
          </cell>
          <cell r="N526">
            <v>3.026512508756718E-2</v>
          </cell>
          <cell r="O526">
            <v>4.0912089664560683E-2</v>
          </cell>
        </row>
        <row r="527">
          <cell r="A527" t="str">
            <v>T_TW-BEVELC-S2</v>
          </cell>
          <cell r="B527" t="str">
            <v>VAR_fout</v>
          </cell>
          <cell r="C527" t="str">
            <v>TPTWL</v>
          </cell>
          <cell r="D527">
            <v>2.4677246108542774E-3</v>
          </cell>
          <cell r="E527">
            <v>3.8618529774103526E-3</v>
          </cell>
          <cell r="F527">
            <v>4.3995428878679773E-3</v>
          </cell>
          <cell r="G527">
            <v>4.5647305408007708E-3</v>
          </cell>
          <cell r="H527">
            <v>3.3975457961930369E-3</v>
          </cell>
          <cell r="I527">
            <v>3.6703710501799027E-3</v>
          </cell>
          <cell r="J527">
            <v>5.0979367338029229E-3</v>
          </cell>
          <cell r="K527">
            <v>6.985624748334294E-3</v>
          </cell>
          <cell r="L527">
            <v>8.2978714989888382E-3</v>
          </cell>
          <cell r="M527">
            <v>1.0695685460103207E-2</v>
          </cell>
          <cell r="N527">
            <v>1.0048861803843685E-2</v>
          </cell>
          <cell r="O527">
            <v>1.4033748820728578E-2</v>
          </cell>
        </row>
        <row r="528">
          <cell r="A528" t="str">
            <v>T_TW-BEVELC-S2</v>
          </cell>
          <cell r="B528" t="str">
            <v>VAR_fin</v>
          </cell>
          <cell r="C528" t="str">
            <v>T-ELC-TWSTGout_S2</v>
          </cell>
          <cell r="D528">
            <v>3.9266688588369329E-4</v>
          </cell>
          <cell r="E528">
            <v>6.1362053513995193E-4</v>
          </cell>
          <cell r="F528">
            <v>6.9777912041447997E-4</v>
          </cell>
          <cell r="G528">
            <v>7.212134426684008E-4</v>
          </cell>
          <cell r="H528">
            <v>5.2613020661662722E-4</v>
          </cell>
          <cell r="I528">
            <v>5.608153349869119E-4</v>
          </cell>
          <cell r="J528">
            <v>7.7156288625910522E-4</v>
          </cell>
          <cell r="K528">
            <v>1.0438859815833368E-3</v>
          </cell>
          <cell r="L528">
            <v>1.2324881424227848E-3</v>
          </cell>
          <cell r="M528">
            <v>1.5853329680231684E-3</v>
          </cell>
          <cell r="N528">
            <v>1.4894596487683566E-3</v>
          </cell>
          <cell r="O528">
            <v>2.080106483445763E-3</v>
          </cell>
        </row>
        <row r="529">
          <cell r="A529" t="str">
            <v>T_TW-BEVELC-S2</v>
          </cell>
          <cell r="B529" t="str">
            <v>VAR_ncap</v>
          </cell>
          <cell r="C529" t="str">
            <v>-</v>
          </cell>
          <cell r="D529">
            <v>1.5110800605635201E-4</v>
          </cell>
          <cell r="E529">
            <v>3.1904673153060201E-4</v>
          </cell>
          <cell r="F529">
            <v>2.60959187269139E-4</v>
          </cell>
          <cell r="G529">
            <v>2.7317031383317498E-4</v>
          </cell>
          <cell r="H529">
            <v>6.5662615323391199E-4</v>
          </cell>
          <cell r="I529">
            <v>5.75683712219212E-4</v>
          </cell>
          <cell r="J529">
            <v>8.1163920985449496E-4</v>
          </cell>
          <cell r="K529">
            <v>1.29307758536144E-3</v>
          </cell>
          <cell r="L529">
            <v>1.24333629012322E-3</v>
          </cell>
          <cell r="M529">
            <v>1.56088921866685E-3</v>
          </cell>
          <cell r="N529">
            <v>1.6196311984750199E-3</v>
          </cell>
          <cell r="O529">
            <v>2.25427169354688E-3</v>
          </cell>
        </row>
        <row r="530">
          <cell r="A530" t="str">
            <v>T_TW-BEVELC-S2</v>
          </cell>
          <cell r="B530" t="str">
            <v>VAR_cap</v>
          </cell>
          <cell r="C530" t="str">
            <v>-</v>
          </cell>
          <cell r="D530">
            <v>9.3583170727285642E-4</v>
          </cell>
          <cell r="E530">
            <v>1.3725249028496917E-3</v>
          </cell>
          <cell r="F530">
            <v>1.6329225770469974E-3</v>
          </cell>
          <cell r="G530">
            <v>1.7383317558264605E-3</v>
          </cell>
          <cell r="H530">
            <v>1.3028788557754589E-3</v>
          </cell>
          <cell r="I530">
            <v>1.3998490927057765E-3</v>
          </cell>
          <cell r="J530">
            <v>1.9405716703126972E-3</v>
          </cell>
          <cell r="K530">
            <v>2.6795551250745767E-3</v>
          </cell>
          <cell r="L530">
            <v>3.1295605654998093E-3</v>
          </cell>
          <cell r="M530">
            <v>4.0954354061273606E-3</v>
          </cell>
          <cell r="N530">
            <v>3.8242663464045697E-3</v>
          </cell>
          <cell r="O530">
            <v>5.4329693296289389E-3</v>
          </cell>
        </row>
        <row r="531">
          <cell r="A531" t="str">
            <v>TFRLFH2OFCL</v>
          </cell>
          <cell r="B531" t="str">
            <v>VAR_fout</v>
          </cell>
          <cell r="C531" t="str">
            <v>TFRLF</v>
          </cell>
          <cell r="I531">
            <v>6.994464619749532E-6</v>
          </cell>
          <cell r="J531">
            <v>7.5841364741633909E-6</v>
          </cell>
          <cell r="K531">
            <v>1.3328743117182235E-5</v>
          </cell>
          <cell r="L531">
            <v>1.3727657596658014E-5</v>
          </cell>
          <cell r="M531">
            <v>1.8573247960566457E-5</v>
          </cell>
          <cell r="N531">
            <v>1.803789649800627E-5</v>
          </cell>
          <cell r="O531">
            <v>3.3749836628970141E-5</v>
          </cell>
        </row>
        <row r="532">
          <cell r="A532" t="str">
            <v>TFRLFH2OFCL</v>
          </cell>
          <cell r="B532" t="str">
            <v>VAR_fin</v>
          </cell>
          <cell r="C532" t="str">
            <v>TH2O</v>
          </cell>
          <cell r="I532">
            <v>9.5855644262286507E-4</v>
          </cell>
          <cell r="J532">
            <v>1.1464215938296143E-3</v>
          </cell>
          <cell r="K532">
            <v>2.2461272153520744E-3</v>
          </cell>
          <cell r="L532">
            <v>2.3133513085070779E-3</v>
          </cell>
          <cell r="M532">
            <v>3.1299183542619121E-3</v>
          </cell>
          <cell r="N532">
            <v>3.0397022341624195E-3</v>
          </cell>
          <cell r="O532">
            <v>5.6874399858673381E-3</v>
          </cell>
        </row>
        <row r="533">
          <cell r="A533" t="str">
            <v>TFRLFH2OFCL</v>
          </cell>
          <cell r="B533" t="str">
            <v>VAR_ncap</v>
          </cell>
          <cell r="C533" t="str">
            <v>-</v>
          </cell>
          <cell r="I533">
            <v>7.1894560359449796E-7</v>
          </cell>
          <cell r="J533">
            <v>5.7047668670239101E-8</v>
          </cell>
          <cell r="K533">
            <v>6.0096095456812297E-7</v>
          </cell>
          <cell r="L533">
            <v>1.1697372355545899E-8</v>
          </cell>
          <cell r="M533">
            <v>5.1644043297417298E-7</v>
          </cell>
          <cell r="N533">
            <v>4.9928811828643299E-8</v>
          </cell>
          <cell r="O533">
            <v>2.2143019513491598E-6</v>
          </cell>
        </row>
        <row r="534">
          <cell r="A534" t="str">
            <v>TFRLFH2OFCL</v>
          </cell>
          <cell r="B534" t="str">
            <v>VAR_cap</v>
          </cell>
          <cell r="C534" t="str">
            <v>-</v>
          </cell>
          <cell r="I534">
            <v>7.1894560359449796E-7</v>
          </cell>
          <cell r="J534">
            <v>7.7599327226473804E-7</v>
          </cell>
          <cell r="K534">
            <v>1.3769542268328601E-6</v>
          </cell>
          <cell r="L534">
            <v>1.38865159918841E-6</v>
          </cell>
          <cell r="M534">
            <v>1.90509203216258E-6</v>
          </cell>
          <cell r="N534">
            <v>1.8424699314910801E-6</v>
          </cell>
          <cell r="O534">
            <v>3.45037719174589E-6</v>
          </cell>
        </row>
        <row r="535">
          <cell r="A535" t="str">
            <v>T_TW-BEVELC-S3</v>
          </cell>
          <cell r="B535" t="str">
            <v>VAR_fout</v>
          </cell>
          <cell r="C535" t="str">
            <v>TPTWL</v>
          </cell>
          <cell r="D535">
            <v>7.6635550109040477E-4</v>
          </cell>
          <cell r="E535">
            <v>1.489205771779543E-3</v>
          </cell>
          <cell r="F535">
            <v>2.0450105445072933E-3</v>
          </cell>
          <cell r="G535">
            <v>2.4365990904627001E-3</v>
          </cell>
          <cell r="H535">
            <v>3.3853368917195759E-3</v>
          </cell>
          <cell r="I535">
            <v>3.6914485432804241E-3</v>
          </cell>
          <cell r="J535">
            <v>3.5659890152095032E-3</v>
          </cell>
          <cell r="K535">
            <v>4.7172747927418431E-3</v>
          </cell>
          <cell r="L535">
            <v>5.6163264181674109E-3</v>
          </cell>
          <cell r="M535">
            <v>6.5415088633681969E-3</v>
          </cell>
          <cell r="N535">
            <v>7.4675838653322077E-3</v>
          </cell>
          <cell r="O535">
            <v>8.8799001591486244E-3</v>
          </cell>
        </row>
        <row r="536">
          <cell r="A536" t="str">
            <v>T_TW-BEVELC-S3</v>
          </cell>
          <cell r="B536" t="str">
            <v>VAR_fin</v>
          </cell>
          <cell r="C536" t="str">
            <v>T-ELC-TWSTGout_S3</v>
          </cell>
          <cell r="D536">
            <v>1.8736641966645015E-4</v>
          </cell>
          <cell r="E536">
            <v>3.6317709426664458E-4</v>
          </cell>
          <cell r="F536">
            <v>4.9689176015969274E-4</v>
          </cell>
          <cell r="G536">
            <v>5.8931072755382958E-4</v>
          </cell>
          <cell r="H536">
            <v>8.1121599658642374E-4</v>
          </cell>
          <cell r="I536">
            <v>8.728053076267517E-4</v>
          </cell>
          <cell r="J536">
            <v>8.2630901991050478E-4</v>
          </cell>
          <cell r="K536">
            <v>1.0802545338927814E-3</v>
          </cell>
          <cell r="L536">
            <v>1.2761623699627329E-3</v>
          </cell>
          <cell r="M536">
            <v>1.4769556909747269E-3</v>
          </cell>
          <cell r="N536">
            <v>1.6822702179640941E-3</v>
          </cell>
          <cell r="O536">
            <v>2.0004317120000318E-3</v>
          </cell>
        </row>
        <row r="537">
          <cell r="A537" t="str">
            <v>T_TW-BEVELC-S3</v>
          </cell>
          <cell r="B537" t="str">
            <v>VAR_ncap</v>
          </cell>
          <cell r="C537" t="str">
            <v>-</v>
          </cell>
          <cell r="D537">
            <v>1.8137800498991099E-4</v>
          </cell>
          <cell r="E537">
            <v>1.93564424662384E-4</v>
          </cell>
          <cell r="F537">
            <v>2.16630070872427E-4</v>
          </cell>
          <cell r="G537">
            <v>1.7938795207949899E-4</v>
          </cell>
          <cell r="H537">
            <v>3.7282345666434403E-4</v>
          </cell>
          <cell r="I537">
            <v>3.8829111995216498E-4</v>
          </cell>
          <cell r="J537">
            <v>4.5066064743269998E-4</v>
          </cell>
          <cell r="K537">
            <v>6.13461668499972E-4</v>
          </cell>
          <cell r="L537">
            <v>6.4111545853201199E-4</v>
          </cell>
          <cell r="M537">
            <v>8.2371750346791001E-4</v>
          </cell>
          <cell r="N537">
            <v>7.9591714668529297E-4</v>
          </cell>
          <cell r="O537">
            <v>1.1950902602720301E-3</v>
          </cell>
        </row>
        <row r="538">
          <cell r="A538" t="str">
            <v>T_TW-BEVELC-S3</v>
          </cell>
          <cell r="B538" t="str">
            <v>VAR_cap</v>
          </cell>
          <cell r="C538" t="str">
            <v>-</v>
          </cell>
          <cell r="D538">
            <v>2.8835246866964261E-4</v>
          </cell>
          <cell r="E538">
            <v>5.3667879552304811E-4</v>
          </cell>
          <cell r="F538">
            <v>7.5315590098063215E-4</v>
          </cell>
          <cell r="G538">
            <v>9.3055384046813224E-4</v>
          </cell>
          <cell r="H538">
            <v>1.3023771862971521E-3</v>
          </cell>
          <cell r="I538">
            <v>1.4209611094126485E-3</v>
          </cell>
          <cell r="J538">
            <v>1.3720843641712374E-3</v>
          </cell>
          <cell r="K538">
            <v>1.8243703400323121E-3</v>
          </cell>
          <cell r="L538">
            <v>2.1541690886412741E-3</v>
          </cell>
          <cell r="M538">
            <v>2.5276824971644947E-3</v>
          </cell>
          <cell r="N538">
            <v>2.8730243013493045E-3</v>
          </cell>
          <cell r="O538">
            <v>3.454202233223768E-3</v>
          </cell>
        </row>
        <row r="539">
          <cell r="A539" t="str">
            <v>T_TW-BEVELC-S4</v>
          </cell>
          <cell r="B539" t="str">
            <v>VAR_fout</v>
          </cell>
          <cell r="C539" t="str">
            <v>TPTWL</v>
          </cell>
          <cell r="D539">
            <v>5.4635291432201573E-4</v>
          </cell>
          <cell r="E539">
            <v>1.0263228479703264E-3</v>
          </cell>
          <cell r="F539">
            <v>1.3862316475118956E-3</v>
          </cell>
          <cell r="G539">
            <v>1.6858833319556982E-3</v>
          </cell>
          <cell r="H539">
            <v>2.2370347063656909E-3</v>
          </cell>
          <cell r="I539">
            <v>2.9081374889629642E-3</v>
          </cell>
          <cell r="J539">
            <v>3.2086116884187726E-3</v>
          </cell>
          <cell r="K539">
            <v>3.5639414866560711E-3</v>
          </cell>
          <cell r="L539">
            <v>4.2580860269154953E-3</v>
          </cell>
          <cell r="M539">
            <v>4.9718449269165899E-3</v>
          </cell>
          <cell r="N539">
            <v>5.4741739034757072E-3</v>
          </cell>
          <cell r="O539">
            <v>6.6269216007570188E-3</v>
          </cell>
        </row>
        <row r="540">
          <cell r="A540" t="str">
            <v>T_TW-BEVELC-S4</v>
          </cell>
          <cell r="B540" t="str">
            <v>VAR_fin</v>
          </cell>
          <cell r="C540" t="str">
            <v>T-ELC-TWSTGout_S4</v>
          </cell>
          <cell r="D540">
            <v>1.4511159450847423E-4</v>
          </cell>
          <cell r="E540">
            <v>2.7181176206134535E-4</v>
          </cell>
          <cell r="F540">
            <v>3.6574148027466942E-4</v>
          </cell>
          <cell r="G540">
            <v>4.42272342550814E-4</v>
          </cell>
          <cell r="H540">
            <v>5.8167763345842456E-4</v>
          </cell>
          <cell r="I540">
            <v>7.490987684361164E-4</v>
          </cell>
          <cell r="J540">
            <v>8.1227491036309294E-4</v>
          </cell>
          <cell r="K540">
            <v>8.8282214148990683E-4</v>
          </cell>
          <cell r="L540">
            <v>1.0461046330398854E-3</v>
          </cell>
          <cell r="M540">
            <v>1.2132208605232968E-3</v>
          </cell>
          <cell r="N540">
            <v>1.3299545815043498E-3</v>
          </cell>
          <cell r="O540">
            <v>1.607010408963811E-3</v>
          </cell>
        </row>
        <row r="541">
          <cell r="A541" t="str">
            <v>T_TW-BEVELC-S4</v>
          </cell>
          <cell r="B541" t="str">
            <v>VAR_ncap</v>
          </cell>
          <cell r="C541" t="str">
            <v>-</v>
          </cell>
          <cell r="D541">
            <v>1.9257641619092799E-4</v>
          </cell>
          <cell r="E541">
            <v>1.4963417436427399E-4</v>
          </cell>
          <cell r="F541">
            <v>1.3862834995195599E-4</v>
          </cell>
          <cell r="G541">
            <v>1.3788835844464001E-4</v>
          </cell>
          <cell r="H541">
            <v>2.16247272895439E-4</v>
          </cell>
          <cell r="I541">
            <v>2.58069185878145E-4</v>
          </cell>
          <cell r="J541">
            <v>3.33431233756765E-4</v>
          </cell>
          <cell r="K541">
            <v>4.3450190065564198E-4</v>
          </cell>
          <cell r="L541">
            <v>3.9684102263627202E-4</v>
          </cell>
          <cell r="M541">
            <v>5.0243465690256799E-4</v>
          </cell>
          <cell r="N541">
            <v>4.9821769343753495E-4</v>
          </cell>
          <cell r="O541">
            <v>7.4427116320436302E-4</v>
          </cell>
        </row>
        <row r="542">
          <cell r="A542" t="str">
            <v>T_TW-BEVELC-S4</v>
          </cell>
          <cell r="B542" t="str">
            <v>VAR_cap</v>
          </cell>
          <cell r="C542" t="str">
            <v>-</v>
          </cell>
          <cell r="D542">
            <v>2.0557641619092798E-4</v>
          </cell>
          <cell r="E542">
            <v>3.6906587370567304E-4</v>
          </cell>
          <cell r="F542">
            <v>5.0755269836373282E-4</v>
          </cell>
          <cell r="G542">
            <v>6.4345286104975036E-4</v>
          </cell>
          <cell r="H542">
            <v>8.5956209143229665E-4</v>
          </cell>
          <cell r="I542">
            <v>1.1173085145324431E-3</v>
          </cell>
          <cell r="J542">
            <v>1.2380588029800008E-3</v>
          </cell>
          <cell r="K542">
            <v>1.3794243436278716E-3</v>
          </cell>
          <cell r="L542">
            <v>1.6381979294824731E-3</v>
          </cell>
          <cell r="M542">
            <v>1.9239570334004669E-3</v>
          </cell>
          <cell r="N542">
            <v>2.1120030317462847E-3</v>
          </cell>
          <cell r="O542">
            <v>2.5750820758473269E-3</v>
          </cell>
        </row>
        <row r="543">
          <cell r="A543" t="str">
            <v>T_B_u-BeVELCEXT</v>
          </cell>
          <cell r="B543" t="str">
            <v>VAR_fout</v>
          </cell>
          <cell r="C543" t="str">
            <v>TPBSu</v>
          </cell>
          <cell r="D543">
            <v>1.9526989335455964E-3</v>
          </cell>
          <cell r="E543">
            <v>1.6052717011740632E-3</v>
          </cell>
          <cell r="F543">
            <v>1.0024848759277347E-3</v>
          </cell>
        </row>
        <row r="544">
          <cell r="A544" t="str">
            <v>T_B_u-BeVELCEXT</v>
          </cell>
          <cell r="B544" t="str">
            <v>VAR_fin</v>
          </cell>
          <cell r="C544" t="str">
            <v>TELC</v>
          </cell>
          <cell r="D544">
            <v>4.6597073682235293E-4</v>
          </cell>
          <cell r="E544">
            <v>4.7581218304679397E-4</v>
          </cell>
          <cell r="F544">
            <v>4.6660397303880101E-4</v>
          </cell>
        </row>
        <row r="545">
          <cell r="A545" t="str">
            <v>T_B_u-BeVELCEXT</v>
          </cell>
          <cell r="B545" t="str">
            <v>VAR_cap</v>
          </cell>
          <cell r="C545" t="str">
            <v>-</v>
          </cell>
          <cell r="D545">
            <v>3.7780588699474159E-5</v>
          </cell>
          <cell r="E545">
            <v>3.02316440049444E-5</v>
          </cell>
          <cell r="F545">
            <v>1.8894777503090199E-5</v>
          </cell>
        </row>
        <row r="546">
          <cell r="A546" t="str">
            <v>T_B_u-HYBDSL-S1</v>
          </cell>
          <cell r="B546" t="str">
            <v>VAR_fout</v>
          </cell>
          <cell r="C546" t="str">
            <v>CO2_T</v>
          </cell>
          <cell r="E546">
            <v>0.78145551480402498</v>
          </cell>
          <cell r="F546">
            <v>0.88216778668803597</v>
          </cell>
          <cell r="G546">
            <v>9.6224414788720791E-2</v>
          </cell>
          <cell r="H546">
            <v>0.2208699682351912</v>
          </cell>
          <cell r="I546">
            <v>0.29951423118095821</v>
          </cell>
          <cell r="J546">
            <v>0.54647238540460918</v>
          </cell>
          <cell r="K546">
            <v>1.1624710690240598</v>
          </cell>
          <cell r="L546">
            <v>1.9403611795201261</v>
          </cell>
          <cell r="M546">
            <v>4.5394523499818344</v>
          </cell>
          <cell r="N546">
            <v>15.173337721032015</v>
          </cell>
          <cell r="O546">
            <v>19.139274625370721</v>
          </cell>
        </row>
        <row r="547">
          <cell r="A547" t="str">
            <v>T_B_u-HYBDSL-S1</v>
          </cell>
          <cell r="B547" t="str">
            <v>VAR_fout</v>
          </cell>
          <cell r="C547" t="str">
            <v>TPBSu</v>
          </cell>
          <cell r="E547">
            <v>1.732567897040219E-3</v>
          </cell>
          <cell r="F547">
            <v>1.9677226556180363E-3</v>
          </cell>
          <cell r="G547">
            <v>2.3023532732442803E-4</v>
          </cell>
          <cell r="H547">
            <v>5.7444752896936046E-4</v>
          </cell>
          <cell r="I547">
            <v>8.1216103351598268E-4</v>
          </cell>
          <cell r="J547">
            <v>1.5614612599917374E-3</v>
          </cell>
          <cell r="K547">
            <v>3.5099783629527043E-3</v>
          </cell>
          <cell r="L547">
            <v>5.934322964377659E-3</v>
          </cell>
          <cell r="M547">
            <v>1.393004133027818E-2</v>
          </cell>
          <cell r="N547">
            <v>4.6561832854813572E-2</v>
          </cell>
          <cell r="O547">
            <v>5.8731949585069443E-2</v>
          </cell>
        </row>
        <row r="548">
          <cell r="A548" t="str">
            <v>T_B_u-HYBDSL-S1</v>
          </cell>
          <cell r="B548" t="str">
            <v>VAR_fin</v>
          </cell>
          <cell r="C548" t="str">
            <v>TDSL</v>
          </cell>
          <cell r="E548">
            <v>1.066105750073703E-2</v>
          </cell>
          <cell r="F548">
            <v>1.2035031196289714E-2</v>
          </cell>
          <cell r="G548">
            <v>1.312747814307242E-3</v>
          </cell>
          <cell r="H548">
            <v>3.0132328545046496E-3</v>
          </cell>
          <cell r="I548">
            <v>4.0861423080621774E-3</v>
          </cell>
          <cell r="J548">
            <v>7.4552849304858034E-3</v>
          </cell>
          <cell r="K548">
            <v>1.5859086889823477E-2</v>
          </cell>
          <cell r="L548">
            <v>2.6471503131243176E-2</v>
          </cell>
          <cell r="M548">
            <v>6.1929772851048191E-2</v>
          </cell>
          <cell r="N548">
            <v>0.20700324312458407</v>
          </cell>
          <cell r="O548">
            <v>0.26110879434339268</v>
          </cell>
        </row>
        <row r="549">
          <cell r="A549" t="str">
            <v>T_B_u-HYBDSL-S1</v>
          </cell>
          <cell r="B549" t="str">
            <v>VAR_ncap</v>
          </cell>
          <cell r="C549" t="str">
            <v>-</v>
          </cell>
          <cell r="E549">
            <v>3.3113152284847499E-5</v>
          </cell>
          <cell r="F549">
            <v>5.07375942258511E-6</v>
          </cell>
          <cell r="G549">
            <v>2.3472557510268502E-6</v>
          </cell>
          <cell r="H549">
            <v>9.0376687689893193E-6</v>
          </cell>
          <cell r="I549">
            <v>7.9060323353962203E-6</v>
          </cell>
          <cell r="J549">
            <v>2.07105638158206E-5</v>
          </cell>
          <cell r="K549">
            <v>5.1634881882977201E-5</v>
          </cell>
          <cell r="L549">
            <v>6.5672422197891506E-5</v>
          </cell>
          <cell r="M549">
            <v>2.0277279684637701E-4</v>
          </cell>
          <cell r="N549">
            <v>7.5605282296877603E-4</v>
          </cell>
          <cell r="O549">
            <v>4.9691743772427202E-4</v>
          </cell>
        </row>
        <row r="550">
          <cell r="A550" t="str">
            <v>T_B_u-HYBDSL-S1</v>
          </cell>
          <cell r="B550" t="str">
            <v>VAR_cap</v>
          </cell>
          <cell r="C550" t="str">
            <v>-</v>
          </cell>
          <cell r="E550">
            <v>3.3113152284847499E-5</v>
          </cell>
          <cell r="F550">
            <v>3.8164045953124758E-5</v>
          </cell>
          <cell r="G550">
            <v>4.9442361243051997E-6</v>
          </cell>
          <cell r="H550">
            <v>1.2277767994360619E-5</v>
          </cell>
          <cell r="I550">
            <v>1.7121859814734894E-5</v>
          </cell>
          <cell r="J550">
            <v>3.3107012149222688E-5</v>
          </cell>
          <cell r="K550">
            <v>7.5016893053373834E-5</v>
          </cell>
          <cell r="L550">
            <v>1.2658507957346942E-4</v>
          </cell>
          <cell r="M550">
            <v>2.9477948268603958E-4</v>
          </cell>
          <cell r="N550">
            <v>9.7041627362092907E-4</v>
          </cell>
          <cell r="O550">
            <v>1.3896004939405993E-3</v>
          </cell>
        </row>
        <row r="551">
          <cell r="A551" t="str">
            <v>T_B_u-HYBDSL-S2</v>
          </cell>
          <cell r="B551" t="str">
            <v>VAR_fout</v>
          </cell>
          <cell r="C551" t="str">
            <v>CO2_T</v>
          </cell>
          <cell r="E551">
            <v>9.11243506001016E-2</v>
          </cell>
          <cell r="F551">
            <v>0.1643089866455954</v>
          </cell>
          <cell r="G551">
            <v>0.1580022733623945</v>
          </cell>
          <cell r="H551">
            <v>0.2242019683631685</v>
          </cell>
          <cell r="I551">
            <v>0.27734098327816531</v>
          </cell>
          <cell r="J551">
            <v>0.42405570115852631</v>
          </cell>
          <cell r="K551">
            <v>0.63268941521907918</v>
          </cell>
          <cell r="L551">
            <v>0.88283251104980587</v>
          </cell>
          <cell r="M551">
            <v>1.274024831508255</v>
          </cell>
          <cell r="N551">
            <v>1.6661998958394857</v>
          </cell>
          <cell r="O551">
            <v>2.3064379486043358</v>
          </cell>
        </row>
        <row r="552">
          <cell r="A552" t="str">
            <v>T_B_u-HYBDSL-S2</v>
          </cell>
          <cell r="B552" t="str">
            <v>VAR_fout</v>
          </cell>
          <cell r="C552" t="str">
            <v>TPBSu</v>
          </cell>
          <cell r="E552">
            <v>1.4482174784683096E-4</v>
          </cell>
          <cell r="F552">
            <v>2.6686464027512959E-4</v>
          </cell>
          <cell r="G552">
            <v>2.6912555551716791E-4</v>
          </cell>
          <cell r="H552">
            <v>4.1310466546452411E-4</v>
          </cell>
          <cell r="I552">
            <v>5.3924503037509409E-4</v>
          </cell>
          <cell r="J552">
            <v>8.6427171362185064E-4</v>
          </cell>
          <cell r="K552">
            <v>1.3611828899852249E-3</v>
          </cell>
          <cell r="L552">
            <v>1.9319182657727596E-3</v>
          </cell>
          <cell r="M552">
            <v>2.8021401029128786E-3</v>
          </cell>
          <cell r="N552">
            <v>3.6647052962647322E-3</v>
          </cell>
          <cell r="O552">
            <v>5.0728699400726263E-3</v>
          </cell>
        </row>
        <row r="553">
          <cell r="A553" t="str">
            <v>T_B_u-HYBDSL-S2</v>
          </cell>
          <cell r="B553" t="str">
            <v>VAR_fin</v>
          </cell>
          <cell r="C553" t="str">
            <v>TDSL</v>
          </cell>
          <cell r="E553">
            <v>1.2431698581187116E-3</v>
          </cell>
          <cell r="F553">
            <v>2.2415959978935242E-3</v>
          </cell>
          <cell r="G553">
            <v>2.1555562532386691E-3</v>
          </cell>
          <cell r="H553">
            <v>3.0586898821714625E-3</v>
          </cell>
          <cell r="I553">
            <v>3.7836423366734715E-3</v>
          </cell>
          <cell r="J553">
            <v>5.785207382790261E-3</v>
          </cell>
          <cell r="K553">
            <v>8.6315063467814288E-3</v>
          </cell>
          <cell r="L553">
            <v>1.2044099741470754E-2</v>
          </cell>
          <cell r="M553">
            <v>1.7380966323441403E-2</v>
          </cell>
          <cell r="N553">
            <v>2.2731240052380423E-2</v>
          </cell>
          <cell r="O553">
            <v>3.1465729176048243E-2</v>
          </cell>
        </row>
        <row r="554">
          <cell r="A554" t="str">
            <v>T_B_u-HYBDSL-S2</v>
          </cell>
          <cell r="B554" t="str">
            <v>VAR_ncap</v>
          </cell>
          <cell r="C554" t="str">
            <v>-</v>
          </cell>
          <cell r="E554">
            <v>2.9214351802399998E-6</v>
          </cell>
          <cell r="F554">
            <v>2.4120994622944699E-6</v>
          </cell>
          <cell r="G554">
            <v>2.1351912949361801E-6</v>
          </cell>
          <cell r="H554">
            <v>5.1671300329605698E-6</v>
          </cell>
          <cell r="I554">
            <v>5.2340530734607299E-6</v>
          </cell>
          <cell r="J554">
            <v>9.4162401289516801E-6</v>
          </cell>
          <cell r="K554">
            <v>1.60678369152131E-5</v>
          </cell>
          <cell r="L554">
            <v>1.76270544809333E-5</v>
          </cell>
          <cell r="M554">
            <v>2.9563463456584499E-5</v>
          </cell>
          <cell r="N554">
            <v>3.8390814689602397E-5</v>
          </cell>
          <cell r="O554">
            <v>4.1757324040867998E-5</v>
          </cell>
        </row>
        <row r="555">
          <cell r="A555" t="str">
            <v>T_B_u-HYBDSL-S2</v>
          </cell>
          <cell r="B555" t="str">
            <v>VAR_cap</v>
          </cell>
          <cell r="C555" t="str">
            <v>-</v>
          </cell>
          <cell r="E555">
            <v>2.9214351802399998E-6</v>
          </cell>
          <cell r="F555">
            <v>5.3335346425344803E-6</v>
          </cell>
          <cell r="G555">
            <v>5.3946174593853499E-6</v>
          </cell>
          <cell r="H555">
            <v>8.4574603568878799E-6</v>
          </cell>
          <cell r="I555">
            <v>1.0835644241510444E-5</v>
          </cell>
          <cell r="J555">
            <v>1.7308806368473805E-5</v>
          </cell>
          <cell r="K555">
            <v>2.7268413299112311E-5</v>
          </cell>
          <cell r="L555">
            <v>3.7909090610462349E-5</v>
          </cell>
          <cell r="M555">
            <v>5.5386089462890568E-5</v>
          </cell>
          <cell r="N555">
            <v>7.1071758696612586E-5</v>
          </cell>
          <cell r="O555">
            <v>1.0006341859101644E-4</v>
          </cell>
        </row>
        <row r="556">
          <cell r="A556" t="str">
            <v>T_B_u-HYBDSL-S3</v>
          </cell>
          <cell r="B556" t="str">
            <v>VAR_fout</v>
          </cell>
          <cell r="C556" t="str">
            <v>CO2_T</v>
          </cell>
          <cell r="E556">
            <v>2.3881527431955298</v>
          </cell>
          <cell r="F556">
            <v>41.756808301773752</v>
          </cell>
          <cell r="G556">
            <v>58.873789297749681</v>
          </cell>
          <cell r="H556">
            <v>62.565168475294101</v>
          </cell>
          <cell r="I556">
            <v>70.552341053369901</v>
          </cell>
          <cell r="J556">
            <v>75.578368962225028</v>
          </cell>
          <cell r="K556">
            <v>80.569213659825607</v>
          </cell>
          <cell r="L556">
            <v>85.288845846635184</v>
          </cell>
          <cell r="M556">
            <v>88.522906762586302</v>
          </cell>
          <cell r="N556">
            <v>75.528114553107301</v>
          </cell>
          <cell r="O556">
            <v>72.932884935395705</v>
          </cell>
        </row>
        <row r="557">
          <cell r="A557" t="str">
            <v>T_B_u-HYBDSL-S3</v>
          </cell>
          <cell r="B557" t="str">
            <v>VAR_fout</v>
          </cell>
          <cell r="C557" t="str">
            <v>TPBSu</v>
          </cell>
          <cell r="E557">
            <v>2.5489646336618482E-3</v>
          </cell>
          <cell r="F557">
            <v>4.6699147226413142E-2</v>
          </cell>
          <cell r="G557">
            <v>6.7579066097247564E-2</v>
          </cell>
          <cell r="H557">
            <v>7.9111829326846003E-2</v>
          </cell>
          <cell r="I557">
            <v>9.1726352614709697E-2</v>
          </cell>
          <cell r="J557">
            <v>0.10450598147865667</v>
          </cell>
          <cell r="K557">
            <v>0.11613542577376057</v>
          </cell>
          <cell r="L557">
            <v>0.12591532552900775</v>
          </cell>
          <cell r="M557">
            <v>0.13121398626569916</v>
          </cell>
          <cell r="N557">
            <v>0.11195232226416352</v>
          </cell>
          <cell r="O557">
            <v>0.10810551655173911</v>
          </cell>
        </row>
        <row r="558">
          <cell r="A558" t="str">
            <v>T_B_u-HYBDSL-S3</v>
          </cell>
          <cell r="B558" t="str">
            <v>VAR_fin</v>
          </cell>
          <cell r="C558" t="str">
            <v>TDSL</v>
          </cell>
          <cell r="E558">
            <v>3.2580528556555716E-2</v>
          </cell>
          <cell r="F558">
            <v>0.56966996318927277</v>
          </cell>
          <cell r="G558">
            <v>0.80318948564460713</v>
          </cell>
          <cell r="H558">
            <v>0.85354936528368486</v>
          </cell>
          <cell r="I558">
            <v>0.96251488476630132</v>
          </cell>
          <cell r="J558">
            <v>1.0310827962104372</v>
          </cell>
          <cell r="K558">
            <v>1.099170718415083</v>
          </cell>
          <cell r="L558">
            <v>1.1635586063661005</v>
          </cell>
          <cell r="M558">
            <v>1.2076794919861711</v>
          </cell>
          <cell r="N558">
            <v>1.0303971971774519</v>
          </cell>
          <cell r="O558">
            <v>0.99499160894127736</v>
          </cell>
        </row>
        <row r="559">
          <cell r="A559" t="str">
            <v>T_B_u-HYBDSL-S3</v>
          </cell>
          <cell r="B559" t="str">
            <v>VAR_ncap</v>
          </cell>
          <cell r="C559" t="str">
            <v>-</v>
          </cell>
          <cell r="E559">
            <v>4.8222845112064199E-5</v>
          </cell>
          <cell r="F559">
            <v>8.3272374834923702E-4</v>
          </cell>
          <cell r="G559">
            <v>4.13325337900206E-4</v>
          </cell>
          <cell r="H559">
            <v>1.1786722642911701E-3</v>
          </cell>
          <cell r="I559">
            <v>5.5149838506282503E-4</v>
          </cell>
          <cell r="J559">
            <v>1.2975185890484601E-3</v>
          </cell>
          <cell r="K559">
            <v>8.9362854606799404E-4</v>
          </cell>
          <cell r="L559">
            <v>1.2823322042300001E-3</v>
          </cell>
          <cell r="M559">
            <v>1.5019624830010399E-3</v>
          </cell>
          <cell r="N559">
            <v>6.1016949094223102E-4</v>
          </cell>
          <cell r="O559">
            <v>1.4303722746664799E-3</v>
          </cell>
        </row>
        <row r="560">
          <cell r="A560" t="str">
            <v>T_B_u-HYBDSL-S3</v>
          </cell>
          <cell r="B560" t="str">
            <v>VAR_cap</v>
          </cell>
          <cell r="C560" t="str">
            <v>-</v>
          </cell>
          <cell r="E560">
            <v>4.8222845112064199E-5</v>
          </cell>
          <cell r="F560">
            <v>8.8094659346130101E-4</v>
          </cell>
          <cell r="G560">
            <v>1.27462082034329E-3</v>
          </cell>
          <cell r="H560">
            <v>1.49246147225788E-3</v>
          </cell>
          <cell r="I560">
            <v>1.7301706493540001E-3</v>
          </cell>
          <cell r="J560">
            <v>1.9714447376188568E-3</v>
          </cell>
          <cell r="K560">
            <v>2.1911471351164502E-3</v>
          </cell>
          <cell r="L560">
            <v>2.3753149796480501E-3</v>
          </cell>
          <cell r="M560">
            <v>2.4754861695955401E-3</v>
          </cell>
          <cell r="N560">
            <v>2.1121131164904675E-3</v>
          </cell>
          <cell r="O560">
            <v>2.04054176560871E-3</v>
          </cell>
        </row>
        <row r="561">
          <cell r="A561" t="str">
            <v>T_C-HY-GSL-S1</v>
          </cell>
          <cell r="B561" t="str">
            <v>VAR_fout</v>
          </cell>
          <cell r="C561" t="str">
            <v>CO2_T</v>
          </cell>
          <cell r="D561">
            <v>3.2908470563288468</v>
          </cell>
          <cell r="E561">
            <v>4.0515633522476371</v>
          </cell>
          <cell r="F561">
            <v>2.9490255655504551</v>
          </cell>
          <cell r="G561">
            <v>2.3576347000251565</v>
          </cell>
          <cell r="H561">
            <v>22.305517498857057</v>
          </cell>
          <cell r="I561">
            <v>38.944698996907732</v>
          </cell>
          <cell r="J561">
            <v>30.266561155977861</v>
          </cell>
          <cell r="K561">
            <v>12.009434832926289</v>
          </cell>
          <cell r="L561">
            <v>2.5623589795357953</v>
          </cell>
          <cell r="M561">
            <v>9.8953621262062743</v>
          </cell>
          <cell r="N561">
            <v>30.874214423508302</v>
          </cell>
          <cell r="O561">
            <v>41.842900920906196</v>
          </cell>
        </row>
        <row r="562">
          <cell r="A562" t="str">
            <v>T_C-HY-GSL-S1</v>
          </cell>
          <cell r="B562" t="str">
            <v>VAR_fout</v>
          </cell>
          <cell r="C562" t="str">
            <v>TPCAR</v>
          </cell>
          <cell r="D562">
            <v>5.057312973645979E-2</v>
          </cell>
          <cell r="E562">
            <v>6.394078328803196E-2</v>
          </cell>
          <cell r="F562">
            <v>4.640249913265114E-2</v>
          </cell>
          <cell r="G562">
            <v>3.808752324496064E-2</v>
          </cell>
          <cell r="H562">
            <v>0.28057780356832324</v>
          </cell>
          <cell r="I562">
            <v>0.49946931440137193</v>
          </cell>
          <cell r="J562">
            <v>0.38906607938206156</v>
          </cell>
          <cell r="K562">
            <v>0.15790909823743751</v>
          </cell>
          <cell r="L562">
            <v>3.5756210868934761E-2</v>
          </cell>
          <cell r="M562">
            <v>0.15781145468766491</v>
          </cell>
          <cell r="N562">
            <v>0.49292666303555122</v>
          </cell>
          <cell r="O562">
            <v>0.66813279431462202</v>
          </cell>
        </row>
        <row r="563">
          <cell r="A563" t="str">
            <v>T_C-HY-GSL-S1</v>
          </cell>
          <cell r="B563" t="str">
            <v>VAR_fin</v>
          </cell>
          <cell r="C563" t="str">
            <v>TGSL</v>
          </cell>
          <cell r="D563">
            <v>4.4591423527491181E-2</v>
          </cell>
          <cell r="E563">
            <v>5.4899232415279636E-2</v>
          </cell>
          <cell r="F563">
            <v>3.9959696010168855E-2</v>
          </cell>
          <cell r="G563">
            <v>3.1946269648037401E-2</v>
          </cell>
          <cell r="H563">
            <v>0.30224278453735853</v>
          </cell>
          <cell r="I563">
            <v>0.52770594846758412</v>
          </cell>
          <cell r="J563">
            <v>0.4101160048235486</v>
          </cell>
          <cell r="K563">
            <v>0.16272946928084372</v>
          </cell>
          <cell r="L563">
            <v>3.4720311375823737E-2</v>
          </cell>
          <cell r="M563">
            <v>0.13408349764507138</v>
          </cell>
          <cell r="N563">
            <v>0.4183497889364266</v>
          </cell>
          <cell r="O563">
            <v>0.5669769772480503</v>
          </cell>
        </row>
        <row r="564">
          <cell r="A564" t="str">
            <v>T_C-HY-GSL-S1</v>
          </cell>
          <cell r="B564" t="str">
            <v>VAR_ncap</v>
          </cell>
          <cell r="C564" t="str">
            <v>-</v>
          </cell>
          <cell r="E564">
            <v>2.9284206140092598E-4</v>
          </cell>
          <cell r="F564">
            <v>2.7057140708494599E-4</v>
          </cell>
          <cell r="G564">
            <v>1.7513300760744899E-4</v>
          </cell>
          <cell r="H564">
            <v>4.2805537698957001E-2</v>
          </cell>
          <cell r="I564">
            <v>3.9716644075871402E-2</v>
          </cell>
          <cell r="J564">
            <v>3.2165235701889098E-4</v>
          </cell>
          <cell r="K564">
            <v>3.0661389094481002E-4</v>
          </cell>
          <cell r="L564">
            <v>2.0999121046962801E-3</v>
          </cell>
          <cell r="M564">
            <v>2.3586196971311001E-2</v>
          </cell>
          <cell r="N564">
            <v>7.3982479703142701E-2</v>
          </cell>
          <cell r="O564">
            <v>2.6782644243436501E-2</v>
          </cell>
        </row>
        <row r="565">
          <cell r="A565" t="str">
            <v>T_C-HY-GSL-S1</v>
          </cell>
          <cell r="B565" t="str">
            <v>VAR_cap</v>
          </cell>
          <cell r="C565" t="str">
            <v>-</v>
          </cell>
          <cell r="D565">
            <v>5.668394973292008E-3</v>
          </cell>
          <cell r="E565">
            <v>6.8485062501276233E-3</v>
          </cell>
          <cell r="F565">
            <v>6.9913395052872435E-3</v>
          </cell>
          <cell r="G565">
            <v>5.7507224327812264E-3</v>
          </cell>
          <cell r="H565">
            <v>4.2608135481911398E-2</v>
          </cell>
          <cell r="I565">
            <v>7.5882074388536586E-2</v>
          </cell>
          <cell r="J565">
            <v>5.9107775675030796E-2</v>
          </cell>
          <cell r="K565">
            <v>2.3975179831252708E-2</v>
          </cell>
          <cell r="L565">
            <v>5.4145553190278204E-3</v>
          </cell>
          <cell r="M565">
            <v>2.3955029450064749E-2</v>
          </cell>
          <cell r="N565">
            <v>7.488612852020049E-2</v>
          </cell>
          <cell r="O565">
            <v>0.1015182020537603</v>
          </cell>
        </row>
        <row r="566">
          <cell r="A566" t="str">
            <v>T_B_u-HYBDSL-S4</v>
          </cell>
          <cell r="B566" t="str">
            <v>VAR_fout</v>
          </cell>
          <cell r="C566" t="str">
            <v>CO2_T</v>
          </cell>
          <cell r="E566">
            <v>1.7185255311147798E-2</v>
          </cell>
          <cell r="F566">
            <v>3.2511445388608395E-2</v>
          </cell>
          <cell r="G566">
            <v>2.910050803794428E-2</v>
          </cell>
          <cell r="H566">
            <v>2.5143513623228669E-2</v>
          </cell>
          <cell r="I566">
            <v>4.0192309153599601E-2</v>
          </cell>
          <cell r="J566">
            <v>3.6249765125949199E-2</v>
          </cell>
          <cell r="K566">
            <v>4.6454873129525398E-2</v>
          </cell>
          <cell r="L566">
            <v>4.9723566514712901E-2</v>
          </cell>
          <cell r="M566">
            <v>4.5247540092844853E-2</v>
          </cell>
          <cell r="N566">
            <v>6.6769446196278004E-2</v>
          </cell>
          <cell r="O566">
            <v>8.5995038179633596E-2</v>
          </cell>
        </row>
        <row r="567">
          <cell r="A567" t="str">
            <v>T_B_u-HYBDSL-S4</v>
          </cell>
          <cell r="B567" t="str">
            <v>VAR_fout</v>
          </cell>
          <cell r="C567" t="str">
            <v>TPBSu</v>
          </cell>
          <cell r="E567">
            <v>1.2367625668727897E-5</v>
          </cell>
          <cell r="F567">
            <v>2.3933670838765647E-5</v>
          </cell>
          <cell r="G567">
            <v>2.2648407143320967E-5</v>
          </cell>
          <cell r="H567">
            <v>2.1576387716701888E-5</v>
          </cell>
          <cell r="I567">
            <v>3.5732123762739013E-5</v>
          </cell>
          <cell r="J567">
            <v>3.4115570927643711E-5</v>
          </cell>
          <cell r="K567">
            <v>4.5753688319713097E-5</v>
          </cell>
          <cell r="L567">
            <v>4.9815418029738886E-5</v>
          </cell>
          <cell r="M567">
            <v>4.5331123298958991E-5</v>
          </cell>
          <cell r="N567">
            <v>6.6892785594886231E-5</v>
          </cell>
          <cell r="O567">
            <v>8.6153891920327864E-5</v>
          </cell>
        </row>
        <row r="568">
          <cell r="A568" t="str">
            <v>T_B_u-HYBDSL-S4</v>
          </cell>
          <cell r="B568" t="str">
            <v>VAR_fin</v>
          </cell>
          <cell r="C568" t="str">
            <v>TDSL</v>
          </cell>
          <cell r="E568">
            <v>2.3445095922439006E-4</v>
          </cell>
          <cell r="F568">
            <v>4.435395005267179E-4</v>
          </cell>
          <cell r="G568">
            <v>3.9700556668409675E-4</v>
          </cell>
          <cell r="H568">
            <v>3.4302201395946386E-4</v>
          </cell>
          <cell r="I568">
            <v>5.4832618217734766E-4</v>
          </cell>
          <cell r="J568">
            <v>4.9453976979466974E-4</v>
          </cell>
          <cell r="K568">
            <v>6.3376361704673171E-4</v>
          </cell>
          <cell r="L568">
            <v>6.7835697837261726E-4</v>
          </cell>
          <cell r="M568">
            <v>6.172924978560001E-4</v>
          </cell>
          <cell r="N568">
            <v>9.1090649653858191E-4</v>
          </cell>
          <cell r="O568">
            <v>1.1731928810318362E-3</v>
          </cell>
        </row>
        <row r="569">
          <cell r="A569" t="str">
            <v>T_B_u-HYBDSL-S4</v>
          </cell>
          <cell r="B569" t="str">
            <v>VAR_ncap</v>
          </cell>
          <cell r="C569" t="str">
            <v>-</v>
          </cell>
          <cell r="E569">
            <v>2.8272942082158798E-7</v>
          </cell>
          <cell r="F569">
            <v>2.4249903066115901E-7</v>
          </cell>
          <cell r="G569">
            <v>2.3926249778259798E-7</v>
          </cell>
          <cell r="H569">
            <v>4.1566692058040001E-7</v>
          </cell>
          <cell r="I569">
            <v>4.3662816797974499E-7</v>
          </cell>
          <cell r="J569">
            <v>5.1292620586873401E-7</v>
          </cell>
          <cell r="K569">
            <v>6.3351382822640399E-7</v>
          </cell>
          <cell r="L569">
            <v>6.2113985959634702E-7</v>
          </cell>
          <cell r="M569">
            <v>8.1558994079189302E-7</v>
          </cell>
          <cell r="N569">
            <v>8.9601741927203602E-7</v>
          </cell>
          <cell r="O569">
            <v>1.24841149877638E-6</v>
          </cell>
        </row>
        <row r="570">
          <cell r="A570" t="str">
            <v>T_B_u-HYBDSL-S4</v>
          </cell>
          <cell r="B570" t="str">
            <v>VAR_cap</v>
          </cell>
          <cell r="C570" t="str">
            <v>-</v>
          </cell>
          <cell r="E570">
            <v>2.8272942082158798E-7</v>
          </cell>
          <cell r="F570">
            <v>5.2522845148274699E-7</v>
          </cell>
          <cell r="G570">
            <v>5.0252373487300305E-7</v>
          </cell>
          <cell r="H570">
            <v>4.7771594451129103E-7</v>
          </cell>
          <cell r="I570">
            <v>7.7321576236881304E-7</v>
          </cell>
          <cell r="J570">
            <v>7.3932271215339298E-7</v>
          </cell>
          <cell r="K570">
            <v>9.7966866162621003E-7</v>
          </cell>
          <cell r="L570">
            <v>1.0846798725452201E-6</v>
          </cell>
          <cell r="M570">
            <v>9.7667294531500002E-7</v>
          </cell>
          <cell r="N570">
            <v>1.45305418312586E-6</v>
          </cell>
          <cell r="O570">
            <v>1.8531003544883301E-6</v>
          </cell>
        </row>
        <row r="571">
          <cell r="A571" t="str">
            <v>TFRLFDSLEXT</v>
          </cell>
          <cell r="B571" t="str">
            <v>VAR_fout</v>
          </cell>
          <cell r="C571" t="str">
            <v>CO2_T</v>
          </cell>
          <cell r="D571">
            <v>29.033456795320198</v>
          </cell>
          <cell r="E571">
            <v>0.21808695147187701</v>
          </cell>
          <cell r="F571">
            <v>0.229779187868215</v>
          </cell>
          <cell r="G571">
            <v>0.23929829289548199</v>
          </cell>
          <cell r="H571">
            <v>0.233663488271728</v>
          </cell>
          <cell r="I571">
            <v>0.233535351546313</v>
          </cell>
          <cell r="J571">
            <v>0.234759188602572</v>
          </cell>
          <cell r="K571">
            <v>0.20878925013524299</v>
          </cell>
          <cell r="L571">
            <v>0.138730329158748</v>
          </cell>
          <cell r="M571">
            <v>0.21265456437080801</v>
          </cell>
          <cell r="N571">
            <v>0.21650396931302601</v>
          </cell>
          <cell r="O571">
            <v>0.40977778928292302</v>
          </cell>
        </row>
        <row r="572">
          <cell r="A572" t="str">
            <v>TFRLFDSLEXT</v>
          </cell>
          <cell r="B572" t="str">
            <v>VAR_fout</v>
          </cell>
          <cell r="C572" t="str">
            <v>TFRLF</v>
          </cell>
          <cell r="D572">
            <v>1.6053853421586278E-3</v>
          </cell>
          <cell r="E572">
            <v>1.2058970369158579E-5</v>
          </cell>
          <cell r="F572">
            <v>1.2705484666786433E-5</v>
          </cell>
          <cell r="G572">
            <v>1.3231837136248675E-5</v>
          </cell>
          <cell r="H572">
            <v>1.2920264428504155E-5</v>
          </cell>
          <cell r="I572">
            <v>1.2913179195001873E-5</v>
          </cell>
          <cell r="J572">
            <v>1.2980850436671722E-5</v>
          </cell>
          <cell r="K572">
            <v>1.1544860266912451E-5</v>
          </cell>
          <cell r="L572">
            <v>7.6709996510024374E-6</v>
          </cell>
          <cell r="M572">
            <v>1.1758590201324296E-5</v>
          </cell>
          <cell r="N572">
            <v>1.1971440442128735E-5</v>
          </cell>
          <cell r="O572">
            <v>2.2658385499690447E-5</v>
          </cell>
        </row>
        <row r="573">
          <cell r="A573" t="str">
            <v>TFRLFDSLEXT</v>
          </cell>
          <cell r="B573" t="str">
            <v>VAR_fin</v>
          </cell>
          <cell r="C573" t="str">
            <v>TDSL</v>
          </cell>
          <cell r="D573">
            <v>0.39609081576152999</v>
          </cell>
          <cell r="E573">
            <v>2.9752653679655794E-3</v>
          </cell>
          <cell r="F573">
            <v>3.1347774606850665E-3</v>
          </cell>
          <cell r="G573">
            <v>3.2646424678783306E-3</v>
          </cell>
          <cell r="H573">
            <v>3.1877692806511373E-3</v>
          </cell>
          <cell r="I573">
            <v>3.1860211670711237E-3</v>
          </cell>
          <cell r="J573">
            <v>3.202717443418439E-3</v>
          </cell>
          <cell r="K573">
            <v>2.8484208749692138E-3</v>
          </cell>
          <cell r="L573">
            <v>1.8926375055763659E-3</v>
          </cell>
          <cell r="M573">
            <v>2.9011536749087049E-3</v>
          </cell>
          <cell r="N573">
            <v>2.9536694312827533E-3</v>
          </cell>
          <cell r="O573">
            <v>5.5904200447874806E-3</v>
          </cell>
        </row>
        <row r="574">
          <cell r="A574" t="str">
            <v>TFRLFDSLEXT</v>
          </cell>
          <cell r="B574" t="str">
            <v>VAR_ncap</v>
          </cell>
          <cell r="C574" t="str">
            <v>-</v>
          </cell>
          <cell r="D574">
            <v>1.48252590058162E-4</v>
          </cell>
          <cell r="K574">
            <v>7.5003826057102895E-7</v>
          </cell>
          <cell r="L574">
            <v>3.6197947040513398E-8</v>
          </cell>
          <cell r="M574">
            <v>4.3411799897575E-7</v>
          </cell>
          <cell r="N574">
            <v>2.3322324574885499E-8</v>
          </cell>
          <cell r="O574">
            <v>1.1188035885589499E-6</v>
          </cell>
        </row>
        <row r="575">
          <cell r="A575" t="str">
            <v>TFRLFDSLEXT</v>
          </cell>
          <cell r="B575" t="str">
            <v>VAR_cap</v>
          </cell>
          <cell r="C575" t="str">
            <v>-</v>
          </cell>
          <cell r="D575">
            <v>1.48252590058162E-4</v>
          </cell>
          <cell r="E575">
            <v>1.3060133184690124E-6</v>
          </cell>
          <cell r="F575">
            <v>1.304353273234003E-6</v>
          </cell>
          <cell r="G575">
            <v>1.30258284041201E-6</v>
          </cell>
          <cell r="H575">
            <v>1.3016051737830138E-6</v>
          </cell>
          <cell r="I575">
            <v>1.296109675833E-6</v>
          </cell>
          <cell r="J575">
            <v>1.2934036019880148E-6</v>
          </cell>
          <cell r="K575">
            <v>1.1898077433746942E-6</v>
          </cell>
          <cell r="L575">
            <v>7.8623620761154205E-7</v>
          </cell>
          <cell r="M575">
            <v>1.22035420658729E-6</v>
          </cell>
          <cell r="N575">
            <v>1.2436765311621801E-6</v>
          </cell>
          <cell r="O575">
            <v>2.3624801197211302E-6</v>
          </cell>
        </row>
        <row r="576">
          <cell r="A576" t="str">
            <v>T_C-HY-GSL-S2</v>
          </cell>
          <cell r="B576" t="str">
            <v>VAR_fout</v>
          </cell>
          <cell r="C576" t="str">
            <v>CO2_T</v>
          </cell>
          <cell r="D576">
            <v>10.317786168314349</v>
          </cell>
          <cell r="E576">
            <v>15.376386188837412</v>
          </cell>
          <cell r="F576">
            <v>17.267503542906649</v>
          </cell>
          <cell r="G576">
            <v>13.78588774596707</v>
          </cell>
          <cell r="H576">
            <v>74.871975117946747</v>
          </cell>
          <cell r="I576">
            <v>65.189889746803203</v>
          </cell>
          <cell r="J576">
            <v>46.505266206358421</v>
          </cell>
          <cell r="K576">
            <v>1.2703369048120181</v>
          </cell>
          <cell r="L576">
            <v>0.82214326205885668</v>
          </cell>
          <cell r="M576">
            <v>1.128743265874804</v>
          </cell>
          <cell r="N576">
            <v>1.5070480103260762</v>
          </cell>
          <cell r="O576">
            <v>1.4856008071314539</v>
          </cell>
        </row>
        <row r="577">
          <cell r="A577" t="str">
            <v>T_C-HY-GSL-S2</v>
          </cell>
          <cell r="B577" t="str">
            <v>VAR_fout</v>
          </cell>
          <cell r="C577" t="str">
            <v>TPCAR</v>
          </cell>
          <cell r="D577">
            <v>0.22211245486524722</v>
          </cell>
          <cell r="E577">
            <v>0.39712475610361031</v>
          </cell>
          <cell r="F577">
            <v>0.4418550177385927</v>
          </cell>
          <cell r="G577">
            <v>0.36049972889563625</v>
          </cell>
          <cell r="H577">
            <v>0.83661568822099097</v>
          </cell>
          <cell r="I577">
            <v>0.68199397075283319</v>
          </cell>
          <cell r="J577">
            <v>0.48469087202841571</v>
          </cell>
          <cell r="K577">
            <v>1.4428381323954619E-2</v>
          </cell>
          <cell r="L577">
            <v>9.8928012740906578E-3</v>
          </cell>
          <cell r="M577">
            <v>1.4609974692335602E-2</v>
          </cell>
          <cell r="N577">
            <v>1.996475754091747E-2</v>
          </cell>
          <cell r="O577">
            <v>1.9840752346238319E-2</v>
          </cell>
        </row>
        <row r="578">
          <cell r="A578" t="str">
            <v>T_C-HY-GSL-S2</v>
          </cell>
          <cell r="B578" t="str">
            <v>VAR_fin</v>
          </cell>
          <cell r="C578" t="str">
            <v>TGSL</v>
          </cell>
          <cell r="D578">
            <v>0.13980740065466599</v>
          </cell>
          <cell r="E578">
            <v>0.20835211637991063</v>
          </cell>
          <cell r="F578">
            <v>0.23397701277651295</v>
          </cell>
          <cell r="G578">
            <v>0.18680064696432339</v>
          </cell>
          <cell r="H578">
            <v>1.0145254081022601</v>
          </cell>
          <cell r="I578">
            <v>0.88333183938757731</v>
          </cell>
          <cell r="J578">
            <v>0.63015265862274328</v>
          </cell>
          <cell r="K578">
            <v>1.7213237192574761E-2</v>
          </cell>
          <cell r="L578">
            <v>1.1140152602423544E-2</v>
          </cell>
          <cell r="M578">
            <v>1.5294624198845575E-2</v>
          </cell>
          <cell r="N578">
            <v>2.0420704746965772E-2</v>
          </cell>
          <cell r="O578">
            <v>2.0130092237553552E-2</v>
          </cell>
        </row>
        <row r="579">
          <cell r="A579" t="str">
            <v>T_C-HY-GSL-S2</v>
          </cell>
          <cell r="B579" t="str">
            <v>VAR_ncap</v>
          </cell>
          <cell r="C579" t="str">
            <v>-</v>
          </cell>
          <cell r="E579">
            <v>9.1310848158668702E-4</v>
          </cell>
          <cell r="F579">
            <v>4.6273758324598098E-3</v>
          </cell>
          <cell r="G579">
            <v>1.9945069982266699E-4</v>
          </cell>
          <cell r="H579">
            <v>8.0311447910718897E-2</v>
          </cell>
          <cell r="I579">
            <v>1.2142885226895E-3</v>
          </cell>
          <cell r="J579">
            <v>3.7360552806268901E-4</v>
          </cell>
          <cell r="K579">
            <v>4.3143494327178199E-4</v>
          </cell>
          <cell r="L579">
            <v>3.4197440558398099E-4</v>
          </cell>
          <cell r="M579">
            <v>8.6964074277163302E-4</v>
          </cell>
          <cell r="N579">
            <v>9.0896837483125297E-4</v>
          </cell>
          <cell r="O579">
            <v>2.9033770593397002E-4</v>
          </cell>
        </row>
        <row r="580">
          <cell r="A580" t="str">
            <v>T_C-HY-GSL-S2</v>
          </cell>
          <cell r="B580" t="str">
            <v>VAR_cap</v>
          </cell>
          <cell r="C580" t="str">
            <v>-</v>
          </cell>
          <cell r="D580">
            <v>1.7226632204211497E-2</v>
          </cell>
          <cell r="E580">
            <v>3.0131336720889121E-2</v>
          </cell>
          <cell r="F580">
            <v>3.356283108200897E-2</v>
          </cell>
          <cell r="G580">
            <v>2.7385657354695253E-2</v>
          </cell>
          <cell r="H580">
            <v>8.571306154728689E-2</v>
          </cell>
          <cell r="I580">
            <v>7.164171391060474E-2</v>
          </cell>
          <cell r="J580">
            <v>5.1030349293396851E-2</v>
          </cell>
          <cell r="K580">
            <v>1.4537473646077641E-3</v>
          </cell>
          <cell r="L580">
            <v>1.004569057807701E-3</v>
          </cell>
          <cell r="M580">
            <v>1.4780023611947509E-3</v>
          </cell>
          <cell r="N580">
            <v>2.047937048982706E-3</v>
          </cell>
          <cell r="O580">
            <v>2.0687145696833328E-3</v>
          </cell>
        </row>
        <row r="581">
          <cell r="A581" t="str">
            <v>TPSHPNGAEXT</v>
          </cell>
          <cell r="B581" t="str">
            <v>VAR_ncap</v>
          </cell>
          <cell r="C581" t="str">
            <v>-</v>
          </cell>
          <cell r="D581">
            <v>1.41217342367326E-5</v>
          </cell>
          <cell r="E581">
            <v>1.6210264521706801E-5</v>
          </cell>
          <cell r="F581">
            <v>1.4912539799784401E-5</v>
          </cell>
          <cell r="G581">
            <v>1.7283095894064801E-5</v>
          </cell>
          <cell r="H581">
            <v>4.7225370285501299E-5</v>
          </cell>
          <cell r="I581">
            <v>3.9312015418978898E-4</v>
          </cell>
          <cell r="J581">
            <v>3.3766807896956801E-5</v>
          </cell>
          <cell r="K581">
            <v>4.6467338733049701E-5</v>
          </cell>
          <cell r="L581">
            <v>7.4117336833363402E-5</v>
          </cell>
          <cell r="M581">
            <v>3.2147054830402601E-4</v>
          </cell>
          <cell r="N581">
            <v>4.7499663610486997E-5</v>
          </cell>
          <cell r="O581">
            <v>8.3084934976903197E-5</v>
          </cell>
        </row>
        <row r="582">
          <cell r="A582" t="str">
            <v>TPSHPNGAEXT</v>
          </cell>
          <cell r="B582" t="str">
            <v>VAR_cap</v>
          </cell>
          <cell r="C582" t="str">
            <v>-</v>
          </cell>
          <cell r="D582">
            <v>1.41217342367326E-5</v>
          </cell>
          <cell r="E582">
            <v>2.5104268223425061E-5</v>
          </cell>
          <cell r="F582">
            <v>2.7321856045798197E-5</v>
          </cell>
          <cell r="G582">
            <v>3.3777274521128105E-5</v>
          </cell>
          <cell r="H582">
            <v>6.3041238183382802E-5</v>
          </cell>
          <cell r="I582">
            <v>4.4487099158635745E-4</v>
          </cell>
          <cell r="J582">
            <v>4.4002810978117739E-4</v>
          </cell>
          <cell r="K582">
            <v>4.4365397502885715E-4</v>
          </cell>
          <cell r="L582">
            <v>4.2316340130088581E-4</v>
          </cell>
          <cell r="M582">
            <v>4.269560956606614E-4</v>
          </cell>
          <cell r="N582">
            <v>4.2796168416469878E-4</v>
          </cell>
          <cell r="O582">
            <v>4.5794171485942568E-4</v>
          </cell>
        </row>
        <row r="583">
          <cell r="A583" t="str">
            <v>T_C-HY-DSL-S1</v>
          </cell>
          <cell r="B583" t="str">
            <v>VAR_fout</v>
          </cell>
          <cell r="C583" t="str">
            <v>CO2_T</v>
          </cell>
          <cell r="D583">
            <v>2.4259757942742799E-3</v>
          </cell>
          <cell r="E583">
            <v>10.735849312680958</v>
          </cell>
          <cell r="F583">
            <v>7.2649466680308459</v>
          </cell>
          <cell r="G583">
            <v>5.9234070457915911</v>
          </cell>
          <cell r="H583">
            <v>55.00877986864235</v>
          </cell>
          <cell r="I583">
            <v>60.497885372482322</v>
          </cell>
          <cell r="J583">
            <v>67.459153851593712</v>
          </cell>
          <cell r="K583">
            <v>28.158256599445281</v>
          </cell>
          <cell r="L583">
            <v>31.997850035192585</v>
          </cell>
          <cell r="M583">
            <v>24.982028221627125</v>
          </cell>
          <cell r="N583">
            <v>0.24839597638652833</v>
          </cell>
          <cell r="O583">
            <v>0.24728204033702589</v>
          </cell>
        </row>
        <row r="584">
          <cell r="A584" t="str">
            <v>T_C-HY-DSL-S1</v>
          </cell>
          <cell r="B584" t="str">
            <v>VAR_fout</v>
          </cell>
          <cell r="C584" t="str">
            <v>TPCAR</v>
          </cell>
          <cell r="D584">
            <v>1.3842332473212083E-5</v>
          </cell>
          <cell r="E584">
            <v>0.24862868457259543</v>
          </cell>
          <cell r="F584">
            <v>0.16762420039677256</v>
          </cell>
          <cell r="G584">
            <v>0.13572745015422127</v>
          </cell>
          <cell r="H584">
            <v>0.71485867851083207</v>
          </cell>
          <cell r="I584">
            <v>0.77091493758048668</v>
          </cell>
          <cell r="J584">
            <v>0.88635471456448844</v>
          </cell>
          <cell r="K584">
            <v>0.38553038601524908</v>
          </cell>
          <cell r="L584">
            <v>0.46957725085838631</v>
          </cell>
          <cell r="M584">
            <v>0.40132808782952012</v>
          </cell>
          <cell r="N584">
            <v>3.9347023535051592E-3</v>
          </cell>
          <cell r="O584">
            <v>3.9743630595631772E-3</v>
          </cell>
        </row>
        <row r="585">
          <cell r="A585" t="str">
            <v>T_C-HY-DSL-S1</v>
          </cell>
          <cell r="B585" t="str">
            <v>VAR_fin</v>
          </cell>
          <cell r="C585" t="str">
            <v>TDSL</v>
          </cell>
          <cell r="D585">
            <v>3.3096531981913859E-5</v>
          </cell>
          <cell r="E585">
            <v>0.14646451995471993</v>
          </cell>
          <cell r="F585">
            <v>9.9112505703012971E-2</v>
          </cell>
          <cell r="G585">
            <v>8.0810464471917948E-2</v>
          </cell>
          <cell r="H585">
            <v>0.75046084404696267</v>
          </cell>
          <cell r="I585">
            <v>0.8253463215891188</v>
          </cell>
          <cell r="J585">
            <v>0.92031587792078628</v>
          </cell>
          <cell r="K585">
            <v>0.38415084037442376</v>
          </cell>
          <cell r="L585">
            <v>0.43653274263564174</v>
          </cell>
          <cell r="M585">
            <v>0.34081893890350812</v>
          </cell>
          <cell r="N585">
            <v>3.3887582044546875E-3</v>
          </cell>
          <cell r="O585">
            <v>3.3735612597138574E-3</v>
          </cell>
        </row>
        <row r="586">
          <cell r="A586" t="str">
            <v>T_C-HY-DSL-S1</v>
          </cell>
          <cell r="B586" t="str">
            <v>VAR_ncap</v>
          </cell>
          <cell r="C586" t="str">
            <v>-</v>
          </cell>
          <cell r="E586">
            <v>2.6920159215899599E-2</v>
          </cell>
          <cell r="F586">
            <v>4.17920489686042E-4</v>
          </cell>
          <cell r="G586">
            <v>1.54177749386261E-4</v>
          </cell>
          <cell r="H586">
            <v>0.10353236877828199</v>
          </cell>
          <cell r="I586">
            <v>2.7735434261675799E-2</v>
          </cell>
          <cell r="J586">
            <v>5.0094714818910903E-2</v>
          </cell>
          <cell r="K586">
            <v>3.0748693927557701E-4</v>
          </cell>
          <cell r="L586">
            <v>4.2183421613637598E-2</v>
          </cell>
          <cell r="M586">
            <v>6.0613415396571703E-2</v>
          </cell>
          <cell r="N586">
            <v>2.3606503359183801E-4</v>
          </cell>
          <cell r="O586">
            <v>1.54705703444833E-4</v>
          </cell>
        </row>
        <row r="587">
          <cell r="A587" t="str">
            <v>T_C-HY-DSL-S1</v>
          </cell>
          <cell r="B587" t="str">
            <v>VAR_cap</v>
          </cell>
          <cell r="C587" t="str">
            <v>-</v>
          </cell>
          <cell r="D587">
            <v>1.5999999999999999E-6</v>
          </cell>
          <cell r="E587">
            <v>2.65633670735223E-2</v>
          </cell>
          <cell r="F587">
            <v>2.5455235741287285E-2</v>
          </cell>
          <cell r="G587">
            <v>2.0613580920288775E-2</v>
          </cell>
          <cell r="H587">
            <v>0.10861333381691746</v>
          </cell>
          <cell r="I587">
            <v>0.11713583335122499</v>
          </cell>
          <cell r="J587">
            <v>0.13468348692289045</v>
          </cell>
          <cell r="K587">
            <v>5.8566443427469216E-2</v>
          </cell>
          <cell r="L587">
            <v>7.1343003284335224E-2</v>
          </cell>
          <cell r="M587">
            <v>6.0963534336818802E-2</v>
          </cell>
          <cell r="N587">
            <v>5.7439606251870334E-4</v>
          </cell>
          <cell r="O587">
            <v>5.7641226483669955E-4</v>
          </cell>
        </row>
        <row r="588">
          <cell r="A588" t="str">
            <v>T_C-HY-GSL-S3</v>
          </cell>
          <cell r="B588" t="str">
            <v>VAR_fout</v>
          </cell>
          <cell r="C588" t="str">
            <v>CO2_T</v>
          </cell>
          <cell r="D588">
            <v>7.6392803014781681</v>
          </cell>
          <cell r="E588">
            <v>82.770445781101031</v>
          </cell>
          <cell r="F588">
            <v>78.327841364632846</v>
          </cell>
          <cell r="G588">
            <v>62.723457327347163</v>
          </cell>
          <cell r="H588">
            <v>20.089604353188317</v>
          </cell>
          <cell r="I588">
            <v>0.46097899054808239</v>
          </cell>
          <cell r="J588">
            <v>0.507294859669847</v>
          </cell>
          <cell r="K588">
            <v>0.60659724961335304</v>
          </cell>
          <cell r="L588">
            <v>0.56057393646509235</v>
          </cell>
          <cell r="M588">
            <v>0.623395729011747</v>
          </cell>
          <cell r="N588">
            <v>0.61788526506203489</v>
          </cell>
          <cell r="O588">
            <v>0.53616862920471198</v>
          </cell>
        </row>
        <row r="589">
          <cell r="A589" t="str">
            <v>T_C-HY-GSL-S3</v>
          </cell>
          <cell r="B589" t="str">
            <v>VAR_fout</v>
          </cell>
          <cell r="C589" t="str">
            <v>TPCAR</v>
          </cell>
          <cell r="D589">
            <v>0.20129438865620564</v>
          </cell>
          <cell r="E589">
            <v>2.7932758725735831</v>
          </cell>
          <cell r="F589">
            <v>2.6400975409377714</v>
          </cell>
          <cell r="G589">
            <v>2.1271392471859758</v>
          </cell>
          <cell r="H589">
            <v>0.68710325680352247</v>
          </cell>
          <cell r="I589">
            <v>4.5014925926732448E-3</v>
          </cell>
          <cell r="J589">
            <v>5.0298603064538022E-3</v>
          </cell>
          <cell r="K589">
            <v>6.3586280117533351E-3</v>
          </cell>
          <cell r="L589">
            <v>6.1456254511354997E-3</v>
          </cell>
          <cell r="M589">
            <v>7.1781514779416244E-3</v>
          </cell>
          <cell r="N589">
            <v>7.3289316536758291E-3</v>
          </cell>
          <cell r="O589">
            <v>6.4573439304858168E-3</v>
          </cell>
        </row>
        <row r="590">
          <cell r="A590" t="str">
            <v>T_C-HY-GSL-S3</v>
          </cell>
          <cell r="B590" t="str">
            <v>VAR_fin</v>
          </cell>
          <cell r="C590" t="str">
            <v>TGSL</v>
          </cell>
          <cell r="D590">
            <v>0.10351328321786116</v>
          </cell>
          <cell r="E590">
            <v>1.1215507558414775</v>
          </cell>
          <cell r="F590">
            <v>1.0613528640194159</v>
          </cell>
          <cell r="G590">
            <v>0.84991134589901451</v>
          </cell>
          <cell r="H590">
            <v>0.27221686115431282</v>
          </cell>
          <cell r="I590">
            <v>6.2463277852043636E-3</v>
          </cell>
          <cell r="J590">
            <v>6.8739140876673066E-3</v>
          </cell>
          <cell r="K590">
            <v>8.2194749270102091E-3</v>
          </cell>
          <cell r="L590">
            <v>7.5958527976299657E-3</v>
          </cell>
          <cell r="M590">
            <v>8.4470965990751466E-3</v>
          </cell>
          <cell r="N590">
            <v>8.3724290658812456E-3</v>
          </cell>
          <cell r="O590">
            <v>7.2651575772996295E-3</v>
          </cell>
        </row>
        <row r="591">
          <cell r="A591" t="str">
            <v>T_C-HY-GSL-S3</v>
          </cell>
          <cell r="B591" t="str">
            <v>VAR_ncap</v>
          </cell>
          <cell r="C591" t="str">
            <v>-</v>
          </cell>
          <cell r="E591">
            <v>0.168379099173038</v>
          </cell>
          <cell r="F591">
            <v>1.19472154715272E-4</v>
          </cell>
          <cell r="G591">
            <v>6.9391115383913294E-5</v>
          </cell>
          <cell r="H591">
            <v>1.2890408615338699E-4</v>
          </cell>
          <cell r="I591">
            <v>1.8141933437218599E-4</v>
          </cell>
          <cell r="J591">
            <v>1.5172739811763301E-4</v>
          </cell>
          <cell r="K591">
            <v>2.4907660741141298E-4</v>
          </cell>
          <cell r="L591">
            <v>1.97695478972513E-4</v>
          </cell>
          <cell r="M591">
            <v>2.3440794418768101E-4</v>
          </cell>
          <cell r="N591">
            <v>2.1884924047637399E-4</v>
          </cell>
          <cell r="O591">
            <v>1.5635375126896999E-4</v>
          </cell>
        </row>
        <row r="592">
          <cell r="A592" t="str">
            <v>T_C-HY-GSL-S3</v>
          </cell>
          <cell r="B592" t="str">
            <v>VAR_cap</v>
          </cell>
          <cell r="C592" t="str">
            <v>-</v>
          </cell>
          <cell r="D592">
            <v>1.4248421990631152E-2</v>
          </cell>
          <cell r="E592">
            <v>0.19207208280275045</v>
          </cell>
          <cell r="F592">
            <v>0.18159937076679902</v>
          </cell>
          <cell r="G592">
            <v>0.14629890365018053</v>
          </cell>
          <cell r="H592">
            <v>4.7293098787552883E-2</v>
          </cell>
          <cell r="I592">
            <v>3.3139770490446502E-4</v>
          </cell>
          <cell r="J592">
            <v>3.7290994526373284E-4</v>
          </cell>
          <cell r="K592">
            <v>4.7954920439476279E-4</v>
          </cell>
          <cell r="L592">
            <v>5.0825867163641503E-4</v>
          </cell>
          <cell r="M592">
            <v>5.8592515883474857E-4</v>
          </cell>
          <cell r="N592">
            <v>6.0892803947200998E-4</v>
          </cell>
          <cell r="O592">
            <v>6.0947054655237473E-4</v>
          </cell>
        </row>
        <row r="593">
          <cell r="A593" t="str">
            <v>T_C-HY-DSL-S2</v>
          </cell>
          <cell r="B593" t="str">
            <v>VAR_fout</v>
          </cell>
          <cell r="C593" t="str">
            <v>CO2_T</v>
          </cell>
          <cell r="D593">
            <v>0.19300852650347511</v>
          </cell>
          <cell r="E593">
            <v>42.574049241427716</v>
          </cell>
          <cell r="F593">
            <v>58.855284704706136</v>
          </cell>
          <cell r="G593">
            <v>48.851787138198709</v>
          </cell>
          <cell r="H593">
            <v>24.110277882010443</v>
          </cell>
          <cell r="I593">
            <v>3.0763439585253316</v>
          </cell>
          <cell r="J593">
            <v>2.3932833422768089</v>
          </cell>
          <cell r="K593">
            <v>1.723089473707337</v>
          </cell>
          <cell r="L593">
            <v>1.2624869482378491</v>
          </cell>
          <cell r="M593">
            <v>1.658248233585371</v>
          </cell>
          <cell r="N593">
            <v>28.185201804411317</v>
          </cell>
          <cell r="O593">
            <v>32.020495109406021</v>
          </cell>
        </row>
        <row r="594">
          <cell r="A594" t="str">
            <v>T_C-HY-DSL-S2</v>
          </cell>
          <cell r="B594" t="str">
            <v>VAR_fout</v>
          </cell>
          <cell r="C594" t="str">
            <v>TPCAR</v>
          </cell>
          <cell r="D594">
            <v>3.1018627765587417E-3</v>
          </cell>
          <cell r="E594">
            <v>1.5568803566259799</v>
          </cell>
          <cell r="F594">
            <v>1.9666374638076405</v>
          </cell>
          <cell r="G594">
            <v>1.6186429658931842</v>
          </cell>
          <cell r="H594">
            <v>0.73011611664123388</v>
          </cell>
          <cell r="I594">
            <v>5.4726506926346737E-2</v>
          </cell>
          <cell r="J594">
            <v>2.6587459287936554E-2</v>
          </cell>
          <cell r="K594">
            <v>1.9919552105958197E-2</v>
          </cell>
          <cell r="L594">
            <v>1.50593369678191E-2</v>
          </cell>
          <cell r="M594">
            <v>2.1829852381131439E-2</v>
          </cell>
          <cell r="N594">
            <v>0.37867495524930039</v>
          </cell>
          <cell r="O594">
            <v>0.43038659431119025</v>
          </cell>
        </row>
        <row r="595">
          <cell r="A595" t="str">
            <v>T_C-HY-DSL-S2</v>
          </cell>
          <cell r="B595" t="str">
            <v>VAR_fin</v>
          </cell>
          <cell r="C595" t="str">
            <v>TDSL</v>
          </cell>
          <cell r="D595">
            <v>2.6331313301974813E-3</v>
          </cell>
          <cell r="E595">
            <v>0.58081922566750055</v>
          </cell>
          <cell r="F595">
            <v>0.80293703553487439</v>
          </cell>
          <cell r="G595">
            <v>0.66646367173531573</v>
          </cell>
          <cell r="H595">
            <v>0.32892602840396268</v>
          </cell>
          <cell r="I595">
            <v>4.1969221807985471E-2</v>
          </cell>
          <cell r="J595">
            <v>3.2650523086995967E-2</v>
          </cell>
          <cell r="K595">
            <v>2.3507359805011424E-2</v>
          </cell>
          <cell r="L595">
            <v>1.7223560003244872E-2</v>
          </cell>
          <cell r="M595">
            <v>2.2622758984793642E-2</v>
          </cell>
          <cell r="N595">
            <v>0.3845184420792811</v>
          </cell>
          <cell r="O595">
            <v>0.43684167952804848</v>
          </cell>
        </row>
        <row r="596">
          <cell r="A596" t="str">
            <v>T_C-HY-DSL-S2</v>
          </cell>
          <cell r="B596" t="str">
            <v>VAR_ncap</v>
          </cell>
          <cell r="C596" t="str">
            <v>-</v>
          </cell>
          <cell r="E596">
            <v>0.11919299168610201</v>
          </cell>
          <cell r="F596">
            <v>3.8374702847928502E-2</v>
          </cell>
          <cell r="G596">
            <v>1.6511923574234999E-4</v>
          </cell>
          <cell r="H596">
            <v>1.2955003348066E-3</v>
          </cell>
          <cell r="I596">
            <v>6.3716720612895397E-4</v>
          </cell>
          <cell r="J596">
            <v>1.4842438861484199E-3</v>
          </cell>
          <cell r="K596">
            <v>4.21736025088954E-4</v>
          </cell>
          <cell r="L596">
            <v>3.4063496377859098E-4</v>
          </cell>
          <cell r="M596">
            <v>1.63727799226147E-3</v>
          </cell>
          <cell r="N596">
            <v>3.7972332337901003E-2</v>
          </cell>
          <cell r="O596">
            <v>5.6814195930780997E-3</v>
          </cell>
        </row>
        <row r="597">
          <cell r="A597" t="str">
            <v>T_C-HY-DSL-S2</v>
          </cell>
          <cell r="B597" t="str">
            <v>VAR_cap</v>
          </cell>
          <cell r="C597" t="str">
            <v>-</v>
          </cell>
          <cell r="D597">
            <v>2.5977089116930717E-4</v>
          </cell>
          <cell r="E597">
            <v>0.11812676624864775</v>
          </cell>
          <cell r="F597">
            <v>0.14923196808144651</v>
          </cell>
          <cell r="G597">
            <v>0.12285632083053664</v>
          </cell>
          <cell r="H597">
            <v>5.580374885099143E-2</v>
          </cell>
          <cell r="I597">
            <v>5.6185173507132952E-3</v>
          </cell>
          <cell r="J597">
            <v>2.7439921156243662E-3</v>
          </cell>
          <cell r="K597">
            <v>2.0334794957710491E-3</v>
          </cell>
          <cell r="L597">
            <v>1.5490723716828497E-3</v>
          </cell>
          <cell r="M597">
            <v>2.2383109299634117E-3</v>
          </cell>
          <cell r="N597">
            <v>3.9877191993249253E-2</v>
          </cell>
          <cell r="O597">
            <v>4.5290829126462991E-2</v>
          </cell>
        </row>
        <row r="598">
          <cell r="A598" t="str">
            <v>D-T-ELC-Bus_c_S1</v>
          </cell>
          <cell r="B598" t="str">
            <v>VAR_fout</v>
          </cell>
          <cell r="C598" t="str">
            <v>T-ELC-Bus_c_BatSTGin_S1</v>
          </cell>
          <cell r="D598">
            <v>3.8868186823057949E-4</v>
          </cell>
          <cell r="E598">
            <v>9.4260480401675009E-4</v>
          </cell>
          <cell r="F598">
            <v>1.6700034733487135E-3</v>
          </cell>
          <cell r="G598">
            <v>0.14843793737375591</v>
          </cell>
          <cell r="H598">
            <v>0.1455443449598629</v>
          </cell>
          <cell r="I598">
            <v>0.13550506031752274</v>
          </cell>
          <cell r="J598">
            <v>0.12618378944086797</v>
          </cell>
          <cell r="K598">
            <v>0.10972971198298145</v>
          </cell>
          <cell r="L598">
            <v>0.10650491947290788</v>
          </cell>
          <cell r="M598">
            <v>0.104586701303981</v>
          </cell>
          <cell r="N598">
            <v>0.10480074851154206</v>
          </cell>
          <cell r="O598">
            <v>0.10448225135529883</v>
          </cell>
        </row>
        <row r="599">
          <cell r="A599" t="str">
            <v>D-T-ELC-Bus_c_S1</v>
          </cell>
          <cell r="B599" t="str">
            <v>VAR_fin</v>
          </cell>
          <cell r="C599" t="str">
            <v>TELC</v>
          </cell>
          <cell r="D599">
            <v>3.8868186823057949E-4</v>
          </cell>
          <cell r="E599">
            <v>9.4260480401675009E-4</v>
          </cell>
          <cell r="F599">
            <v>1.6700034733487135E-3</v>
          </cell>
          <cell r="G599">
            <v>0.14843793737375591</v>
          </cell>
          <cell r="H599">
            <v>0.1455443449598629</v>
          </cell>
          <cell r="I599">
            <v>0.13550506031752274</v>
          </cell>
          <cell r="J599">
            <v>0.12618378944086797</v>
          </cell>
          <cell r="K599">
            <v>0.10972971198298145</v>
          </cell>
          <cell r="L599">
            <v>0.10650491947290788</v>
          </cell>
          <cell r="M599">
            <v>0.104586701303981</v>
          </cell>
          <cell r="N599">
            <v>0.10480074851154206</v>
          </cell>
          <cell r="O599">
            <v>0.10448225135529883</v>
          </cell>
        </row>
        <row r="600">
          <cell r="A600" t="str">
            <v>D-T-ELC-Bus_c_S1</v>
          </cell>
          <cell r="B600" t="str">
            <v>VAR_ncap</v>
          </cell>
          <cell r="C600" t="str">
            <v>-</v>
          </cell>
          <cell r="D600">
            <v>7.05523164220361E-5</v>
          </cell>
          <cell r="E600">
            <v>4.4288309585746402E-5</v>
          </cell>
          <cell r="F600">
            <v>9.55521083221781E-5</v>
          </cell>
          <cell r="G600">
            <v>1.8145339710157499E-2</v>
          </cell>
          <cell r="H600">
            <v>5.4368475703358795E-4</v>
          </cell>
          <cell r="I600">
            <v>1.2201812113953501E-2</v>
          </cell>
          <cell r="J600">
            <v>2.8109229258334902E-3</v>
          </cell>
          <cell r="K600">
            <v>6.3252331958487803E-3</v>
          </cell>
          <cell r="L600">
            <v>5.14345943149065E-3</v>
          </cell>
          <cell r="M600">
            <v>4.2551452031274204E-3</v>
          </cell>
          <cell r="N600">
            <v>7.38341826551991E-3</v>
          </cell>
          <cell r="O600">
            <v>2.6200650006129702E-3</v>
          </cell>
        </row>
        <row r="601">
          <cell r="A601" t="str">
            <v>D-T-ELC-Bus_c_S1</v>
          </cell>
          <cell r="B601" t="str">
            <v>VAR_cap</v>
          </cell>
          <cell r="C601" t="str">
            <v>-</v>
          </cell>
          <cell r="D601">
            <v>7.05523164220361E-5</v>
          </cell>
          <cell r="E601">
            <v>1.14840626007783E-4</v>
          </cell>
          <cell r="F601">
            <v>2.1039273432996099E-4</v>
          </cell>
          <cell r="G601">
            <v>1.8330935030558101E-2</v>
          </cell>
          <cell r="H601">
            <v>1.8737979997356099E-2</v>
          </cell>
          <cell r="I601">
            <v>1.6555962646659001E-2</v>
          </cell>
          <cell r="J601">
            <v>1.5294641564696201E-2</v>
          </cell>
          <cell r="K601">
            <v>1.33042614314619E-2</v>
          </cell>
          <cell r="L601">
            <v>1.27330757203047E-2</v>
          </cell>
          <cell r="M601">
            <v>1.26392986387365E-2</v>
          </cell>
          <cell r="N601">
            <v>1.25495828953682E-2</v>
          </cell>
          <cell r="O601">
            <v>1.2875122620932201E-2</v>
          </cell>
        </row>
        <row r="602">
          <cell r="A602" t="str">
            <v>T_C-HY-GSL-S4</v>
          </cell>
          <cell r="B602" t="str">
            <v>VAR_fout</v>
          </cell>
          <cell r="C602" t="str">
            <v>CO2_T</v>
          </cell>
          <cell r="D602">
            <v>6.6459804959684146</v>
          </cell>
          <cell r="E602">
            <v>10.117113893805081</v>
          </cell>
          <cell r="F602">
            <v>9.7239409063637456</v>
          </cell>
          <cell r="G602">
            <v>8.1660345296985337</v>
          </cell>
          <cell r="H602">
            <v>1.6783768373270418</v>
          </cell>
          <cell r="I602">
            <v>1.3854707535028581</v>
          </cell>
          <cell r="J602">
            <v>1.8406605995508958</v>
          </cell>
          <cell r="K602">
            <v>83.658917773898011</v>
          </cell>
          <cell r="L602">
            <v>77.794023944828126</v>
          </cell>
          <cell r="M602">
            <v>61.414319593439131</v>
          </cell>
          <cell r="N602">
            <v>20.060733542478022</v>
          </cell>
          <cell r="O602">
            <v>1.093503121257078</v>
          </cell>
        </row>
        <row r="603">
          <cell r="A603" t="str">
            <v>T_C-HY-GSL-S4</v>
          </cell>
          <cell r="B603" t="str">
            <v>VAR_fout</v>
          </cell>
          <cell r="C603" t="str">
            <v>TPCAR</v>
          </cell>
          <cell r="D603">
            <v>0.10252382143764104</v>
          </cell>
          <cell r="E603">
            <v>0.18257456793700319</v>
          </cell>
          <cell r="F603">
            <v>0.17525918459436918</v>
          </cell>
          <cell r="G603">
            <v>0.1477537460450758</v>
          </cell>
          <cell r="H603">
            <v>3.0587871588858326E-2</v>
          </cell>
          <cell r="I603">
            <v>1.3254803216669057E-2</v>
          </cell>
          <cell r="J603">
            <v>1.8058437426718418E-2</v>
          </cell>
          <cell r="K603">
            <v>0.88661406110547258</v>
          </cell>
          <cell r="L603">
            <v>0.8357989956161247</v>
          </cell>
          <cell r="M603">
            <v>0.66268387799753126</v>
          </cell>
          <cell r="N603">
            <v>0.22078252466343207</v>
          </cell>
          <cell r="O603">
            <v>1.2750620982158102E-2</v>
          </cell>
        </row>
        <row r="604">
          <cell r="A604" t="str">
            <v>T_C-HY-GSL-S4</v>
          </cell>
          <cell r="B604" t="str">
            <v>VAR_fin</v>
          </cell>
          <cell r="C604" t="str">
            <v>TGSL</v>
          </cell>
          <cell r="D604">
            <v>9.0053936259734624E-2</v>
          </cell>
          <cell r="E604">
            <v>0.13708826414370015</v>
          </cell>
          <cell r="F604">
            <v>0.13176071688839722</v>
          </cell>
          <cell r="G604">
            <v>0.11065087438615914</v>
          </cell>
          <cell r="H604">
            <v>2.2742233568117109E-2</v>
          </cell>
          <cell r="I604">
            <v>1.877331644312815E-2</v>
          </cell>
          <cell r="J604">
            <v>2.4941200535920013E-2</v>
          </cell>
          <cell r="K604">
            <v>1.1335896717330343</v>
          </cell>
          <cell r="L604">
            <v>1.0541195656480793</v>
          </cell>
          <cell r="M604">
            <v>0.83217235221462305</v>
          </cell>
          <cell r="N604">
            <v>0.27182565775715495</v>
          </cell>
          <cell r="O604">
            <v>1.4817115464188036E-2</v>
          </cell>
        </row>
        <row r="605">
          <cell r="A605" t="str">
            <v>T_C-HY-GSL-S4</v>
          </cell>
          <cell r="B605" t="str">
            <v>VAR_ncap</v>
          </cell>
          <cell r="C605" t="str">
            <v>-</v>
          </cell>
          <cell r="E605">
            <v>3.2028604142509602E-4</v>
          </cell>
          <cell r="F605">
            <v>1.22425298364229E-4</v>
          </cell>
          <cell r="G605">
            <v>8.3765966394184696E-5</v>
          </cell>
          <cell r="H605">
            <v>3.0426829208064001E-4</v>
          </cell>
          <cell r="I605">
            <v>7.9181759308880398E-4</v>
          </cell>
          <cell r="J605">
            <v>6.9332132047200895E-4</v>
          </cell>
          <cell r="K605">
            <v>7.7902051948155401E-2</v>
          </cell>
          <cell r="L605">
            <v>2.5641721753860501E-2</v>
          </cell>
          <cell r="M605">
            <v>4.5086408974582599E-4</v>
          </cell>
          <cell r="N605">
            <v>2.7911909568636398E-4</v>
          </cell>
          <cell r="O605">
            <v>6.76659932566512E-4</v>
          </cell>
        </row>
        <row r="606">
          <cell r="A606" t="str">
            <v>T_C-HY-GSL-S4</v>
          </cell>
          <cell r="B606" t="str">
            <v>VAR_cap</v>
          </cell>
          <cell r="C606" t="str">
            <v>-</v>
          </cell>
          <cell r="D606">
            <v>8.3200844427959875E-3</v>
          </cell>
          <cell r="E606">
            <v>1.4395159467522935E-2</v>
          </cell>
          <cell r="F606">
            <v>1.3919994747868194E-2</v>
          </cell>
          <cell r="G606">
            <v>1.1716662011221322E-2</v>
          </cell>
          <cell r="H606">
            <v>2.4842665301373404E-3</v>
          </cell>
          <cell r="I606">
            <v>1.0827416225181706E-3</v>
          </cell>
          <cell r="J606">
            <v>1.4977385017686815E-3</v>
          </cell>
          <cell r="K606">
            <v>7.791159013770467E-2</v>
          </cell>
          <cell r="L606">
            <v>9.3646771867369027E-2</v>
          </cell>
          <cell r="M606">
            <v>7.4242844553895584E-2</v>
          </cell>
          <cell r="N606">
            <v>2.4745673195032614E-2</v>
          </cell>
          <cell r="O606">
            <v>1.406490970082E-3</v>
          </cell>
        </row>
        <row r="607">
          <cell r="A607" t="str">
            <v>T_C-HY-DSL-S3</v>
          </cell>
          <cell r="B607" t="str">
            <v>VAR_fout</v>
          </cell>
          <cell r="C607" t="str">
            <v>CO2_T</v>
          </cell>
          <cell r="D607">
            <v>2.0536293956144931</v>
          </cell>
          <cell r="E607">
            <v>3.598237534051778</v>
          </cell>
          <cell r="F607">
            <v>3.4955339685023525</v>
          </cell>
          <cell r="G607">
            <v>2.7292282854889067</v>
          </cell>
          <cell r="H607">
            <v>0.78121761571698345</v>
          </cell>
          <cell r="I607">
            <v>0.37267166887026582</v>
          </cell>
          <cell r="J607">
            <v>0.45809947606604895</v>
          </cell>
          <cell r="K607">
            <v>0.58570260443861299</v>
          </cell>
          <cell r="L607">
            <v>0.56596545770281081</v>
          </cell>
          <cell r="M607">
            <v>0.69879878965839493</v>
          </cell>
          <cell r="N607">
            <v>0.82970761958858019</v>
          </cell>
          <cell r="O607">
            <v>1.348288653889083</v>
          </cell>
        </row>
        <row r="608">
          <cell r="A608" t="str">
            <v>T_C-HY-DSL-S3</v>
          </cell>
          <cell r="B608" t="str">
            <v>VAR_fout</v>
          </cell>
          <cell r="C608" t="str">
            <v>TPCAR</v>
          </cell>
          <cell r="D608">
            <v>2.5213943631787514E-2</v>
          </cell>
          <cell r="E608">
            <v>6.008714969702119E-2</v>
          </cell>
          <cell r="F608">
            <v>5.8235468485502651E-2</v>
          </cell>
          <cell r="G608">
            <v>4.7303944203203746E-2</v>
          </cell>
          <cell r="H608">
            <v>1.3362409486758176E-2</v>
          </cell>
          <cell r="I608">
            <v>3.6427566312457992E-3</v>
          </cell>
          <cell r="J608">
            <v>4.5946037389661652E-3</v>
          </cell>
          <cell r="K608">
            <v>6.1911099420639383E-3</v>
          </cell>
          <cell r="L608">
            <v>6.2412765908249615E-3</v>
          </cell>
          <cell r="M608">
            <v>8.1421889724097984E-3</v>
          </cell>
          <cell r="N608">
            <v>9.9422414690557032E-3</v>
          </cell>
          <cell r="O608">
            <v>1.6341521192173292E-2</v>
          </cell>
        </row>
        <row r="609">
          <cell r="A609" t="str">
            <v>T_C-HY-DSL-S3</v>
          </cell>
          <cell r="B609" t="str">
            <v>VAR_fin</v>
          </cell>
          <cell r="C609" t="str">
            <v>TDSL</v>
          </cell>
          <cell r="D609">
            <v>2.801677210933811E-2</v>
          </cell>
          <cell r="E609">
            <v>4.9089188731947918E-2</v>
          </cell>
          <cell r="F609">
            <v>4.7688048683524567E-2</v>
          </cell>
          <cell r="G609">
            <v>3.723367374473268E-2</v>
          </cell>
          <cell r="H609">
            <v>1.0657811947025682E-2</v>
          </cell>
          <cell r="I609">
            <v>5.0841973925002271E-3</v>
          </cell>
          <cell r="J609">
            <v>6.2496517880770612E-3</v>
          </cell>
          <cell r="K609">
            <v>7.9904857358610287E-3</v>
          </cell>
          <cell r="L609">
            <v>7.7212204325076503E-3</v>
          </cell>
          <cell r="M609">
            <v>9.5334077716015733E-3</v>
          </cell>
          <cell r="N609">
            <v>1.1319339967102035E-2</v>
          </cell>
          <cell r="O609">
            <v>1.8394115332729635E-2</v>
          </cell>
        </row>
        <row r="610">
          <cell r="A610" t="str">
            <v>T_C-HY-DSL-S3</v>
          </cell>
          <cell r="B610" t="str">
            <v>VAR_ncap</v>
          </cell>
          <cell r="C610" t="str">
            <v>-</v>
          </cell>
          <cell r="E610">
            <v>4.7521964152541399E-4</v>
          </cell>
          <cell r="F610">
            <v>1.11764273869114E-4</v>
          </cell>
          <cell r="G610">
            <v>6.26247330036681E-5</v>
          </cell>
          <cell r="H610">
            <v>1.08957726964568E-4</v>
          </cell>
          <cell r="I610">
            <v>1.44143547105982E-4</v>
          </cell>
          <cell r="J610">
            <v>1.72608292223128E-4</v>
          </cell>
          <cell r="K610">
            <v>2.42811437969584E-4</v>
          </cell>
          <cell r="L610">
            <v>1.9989943155145201E-4</v>
          </cell>
          <cell r="M610">
            <v>3.1575197291063201E-4</v>
          </cell>
          <cell r="N610">
            <v>3.4530902851308802E-4</v>
          </cell>
          <cell r="O610">
            <v>7.1895183675060501E-4</v>
          </cell>
        </row>
        <row r="611">
          <cell r="A611" t="str">
            <v>T_C-HY-DSL-S3</v>
          </cell>
          <cell r="B611" t="str">
            <v>VAR_cap</v>
          </cell>
          <cell r="C611" t="str">
            <v>-</v>
          </cell>
          <cell r="D611">
            <v>1.8562100369128648E-3</v>
          </cell>
          <cell r="E611">
            <v>4.1431816106162764E-3</v>
          </cell>
          <cell r="F611">
            <v>4.0502067790301587E-3</v>
          </cell>
          <cell r="G611">
            <v>3.2877878370477258E-3</v>
          </cell>
          <cell r="H611">
            <v>9.5461452971879227E-4</v>
          </cell>
          <cell r="I611">
            <v>2.7404805181079571E-4</v>
          </cell>
          <cell r="J611">
            <v>3.5027782065021333E-4</v>
          </cell>
          <cell r="K611">
            <v>4.6888168629834323E-4</v>
          </cell>
          <cell r="L611">
            <v>5.1354346705267614E-4</v>
          </cell>
          <cell r="M611">
            <v>6.6560308214035589E-4</v>
          </cell>
          <cell r="N611">
            <v>8.1770662417235992E-4</v>
          </cell>
          <cell r="O611">
            <v>1.3798915615853388E-3</v>
          </cell>
        </row>
        <row r="612">
          <cell r="A612" t="str">
            <v>D-T-ELC-Bus_c_S2</v>
          </cell>
          <cell r="B612" t="str">
            <v>VAR_fout</v>
          </cell>
          <cell r="C612" t="str">
            <v>T-ELC-Bus_c_BatSTGin_S2</v>
          </cell>
          <cell r="D612">
            <v>9.5651758185163322E-4</v>
          </cell>
          <cell r="E612">
            <v>1.2597835454665161E-3</v>
          </cell>
          <cell r="F612">
            <v>2.0166371978390125E-3</v>
          </cell>
          <cell r="G612">
            <v>9.1967176013841342E-2</v>
          </cell>
          <cell r="H612">
            <v>9.9524063966978882E-2</v>
          </cell>
          <cell r="I612">
            <v>9.2105140540824054E-2</v>
          </cell>
          <cell r="J612">
            <v>9.4216372227421769E-2</v>
          </cell>
          <cell r="K612">
            <v>9.7907489153943858E-2</v>
          </cell>
          <cell r="L612">
            <v>9.5881284722642998E-2</v>
          </cell>
          <cell r="M612">
            <v>9.7513717989476348E-2</v>
          </cell>
          <cell r="N612">
            <v>9.101695702322915E-2</v>
          </cell>
          <cell r="O612">
            <v>9.4194081950614003E-2</v>
          </cell>
        </row>
        <row r="613">
          <cell r="A613" t="str">
            <v>D-T-ELC-Bus_c_S2</v>
          </cell>
          <cell r="B613" t="str">
            <v>VAR_fin</v>
          </cell>
          <cell r="C613" t="str">
            <v>TELC</v>
          </cell>
          <cell r="D613">
            <v>9.5651758185163322E-4</v>
          </cell>
          <cell r="E613">
            <v>1.2597835454665161E-3</v>
          </cell>
          <cell r="F613">
            <v>2.0166371978390125E-3</v>
          </cell>
          <cell r="G613">
            <v>9.1967176013841342E-2</v>
          </cell>
          <cell r="H613">
            <v>9.9524063966978882E-2</v>
          </cell>
          <cell r="I613">
            <v>9.2105140540824054E-2</v>
          </cell>
          <cell r="J613">
            <v>9.4216372227421769E-2</v>
          </cell>
          <cell r="K613">
            <v>9.7907489153943858E-2</v>
          </cell>
          <cell r="L613">
            <v>9.5881284722642998E-2</v>
          </cell>
          <cell r="M613">
            <v>9.7513717989476348E-2</v>
          </cell>
          <cell r="N613">
            <v>9.101695702322915E-2</v>
          </cell>
          <cell r="O613">
            <v>9.4194081950614003E-2</v>
          </cell>
        </row>
        <row r="614">
          <cell r="A614" t="str">
            <v>D-T-ELC-Bus_c_S2</v>
          </cell>
          <cell r="B614" t="str">
            <v>VAR_ncap</v>
          </cell>
          <cell r="C614" t="str">
            <v>-</v>
          </cell>
          <cell r="D614">
            <v>1.19267426057995E-4</v>
          </cell>
          <cell r="E614">
            <v>3.6969539470473702E-5</v>
          </cell>
          <cell r="F614">
            <v>8.9600877866773397E-5</v>
          </cell>
          <cell r="G614">
            <v>1.10436880621591E-2</v>
          </cell>
          <cell r="H614">
            <v>1.04546780183177E-3</v>
          </cell>
          <cell r="I614">
            <v>7.8788935653931504E-3</v>
          </cell>
          <cell r="J614">
            <v>3.0457443546700099E-3</v>
          </cell>
          <cell r="K614">
            <v>6.1102742210939398E-3</v>
          </cell>
          <cell r="L614">
            <v>4.1423665642899704E-3</v>
          </cell>
          <cell r="M614">
            <v>4.5464445775114399E-3</v>
          </cell>
          <cell r="N614">
            <v>5.7145566139300396E-3</v>
          </cell>
          <cell r="O614">
            <v>2.90406161581398E-3</v>
          </cell>
        </row>
        <row r="615">
          <cell r="A615" t="str">
            <v>D-T-ELC-Bus_c_S2</v>
          </cell>
          <cell r="B615" t="str">
            <v>VAR_cap</v>
          </cell>
          <cell r="C615" t="str">
            <v>-</v>
          </cell>
          <cell r="D615">
            <v>1.19267426057995E-4</v>
          </cell>
          <cell r="E615">
            <v>1.56236965528469E-4</v>
          </cell>
          <cell r="F615">
            <v>2.4583784339524199E-4</v>
          </cell>
          <cell r="G615">
            <v>1.1252627773257E-2</v>
          </cell>
          <cell r="H615">
            <v>1.21350623181367E-2</v>
          </cell>
          <cell r="I615">
            <v>1.1243502043026E-2</v>
          </cell>
          <cell r="J615">
            <v>1.14667244713339E-2</v>
          </cell>
          <cell r="K615">
            <v>1.18474268517158E-2</v>
          </cell>
          <cell r="L615">
            <v>1.16226490599428E-2</v>
          </cell>
          <cell r="M615">
            <v>1.1819372248198901E-2</v>
          </cell>
          <cell r="N615">
            <v>1.0994705124160901E-2</v>
          </cell>
          <cell r="O615">
            <v>1.1686844706152E-2</v>
          </cell>
        </row>
        <row r="616">
          <cell r="A616" t="str">
            <v>T_C-HY-DSL-S4</v>
          </cell>
          <cell r="B616" t="str">
            <v>VAR_fout</v>
          </cell>
          <cell r="C616" t="str">
            <v>CO2_T</v>
          </cell>
          <cell r="D616">
            <v>2.5304042329437886</v>
          </cell>
          <cell r="E616">
            <v>5.4622443029845815</v>
          </cell>
          <cell r="F616">
            <v>5.2308191051794459</v>
          </cell>
          <cell r="G616">
            <v>4.3733254928954572</v>
          </cell>
          <cell r="H616">
            <v>1.3593585395813985</v>
          </cell>
          <cell r="I616">
            <v>0.8021521599206024</v>
          </cell>
          <cell r="J616">
            <v>20.355964148155408</v>
          </cell>
          <cell r="K616">
            <v>91.121730144500589</v>
          </cell>
          <cell r="L616">
            <v>82.500927308270178</v>
          </cell>
          <cell r="M616">
            <v>53.236982910996751</v>
          </cell>
          <cell r="N616">
            <v>11.415285764608898</v>
          </cell>
          <cell r="O616">
            <v>3.6530540503539828</v>
          </cell>
        </row>
        <row r="617">
          <cell r="A617" t="str">
            <v>T_C-HY-DSL-S4</v>
          </cell>
          <cell r="B617" t="str">
            <v>VAR_fout</v>
          </cell>
          <cell r="C617" t="str">
            <v>TPCAR</v>
          </cell>
          <cell r="D617">
            <v>4.6442377535214928E-2</v>
          </cell>
          <cell r="E617">
            <v>0.11793682305539289</v>
          </cell>
          <cell r="F617">
            <v>0.11325197164983</v>
          </cell>
          <cell r="G617">
            <v>9.5529261447745289E-2</v>
          </cell>
          <cell r="H617">
            <v>2.4912590653930963E-2</v>
          </cell>
          <cell r="I617">
            <v>7.7143960375613057E-3</v>
          </cell>
          <cell r="J617">
            <v>0.2072369539881756</v>
          </cell>
          <cell r="K617">
            <v>0.96413611921339593</v>
          </cell>
          <cell r="L617">
            <v>0.878963760893127</v>
          </cell>
          <cell r="M617">
            <v>0.57227053552683871</v>
          </cell>
          <cell r="N617">
            <v>0.12489929280550448</v>
          </cell>
          <cell r="O617">
            <v>4.2867848711218653E-2</v>
          </cell>
        </row>
        <row r="618">
          <cell r="A618" t="str">
            <v>T_C-HY-DSL-S4</v>
          </cell>
          <cell r="B618" t="str">
            <v>VAR_fin</v>
          </cell>
          <cell r="C618" t="str">
            <v>TDSL</v>
          </cell>
          <cell r="D618">
            <v>3.452120372365327E-2</v>
          </cell>
          <cell r="E618">
            <v>7.4519021868820992E-2</v>
          </cell>
          <cell r="F618">
            <v>7.136178861090646E-2</v>
          </cell>
          <cell r="G618">
            <v>5.9663376437864443E-2</v>
          </cell>
          <cell r="H618">
            <v>1.8545136965639815E-2</v>
          </cell>
          <cell r="I618">
            <v>1.0943412822927738E-2</v>
          </cell>
          <cell r="J618">
            <v>0.2777075600021201</v>
          </cell>
          <cell r="K618">
            <v>1.2431341083833642</v>
          </cell>
          <cell r="L618">
            <v>1.1255242470432516</v>
          </cell>
          <cell r="M618">
            <v>0.72628898923597085</v>
          </cell>
          <cell r="N618">
            <v>0.15573377577911168</v>
          </cell>
          <cell r="O618">
            <v>4.9837026607830681E-2</v>
          </cell>
        </row>
        <row r="619">
          <cell r="A619" t="str">
            <v>T_C-HY-DSL-S4</v>
          </cell>
          <cell r="B619" t="str">
            <v>VAR_ncap</v>
          </cell>
          <cell r="C619" t="str">
            <v>-</v>
          </cell>
          <cell r="E619">
            <v>5.3716136498276003E-4</v>
          </cell>
          <cell r="F619">
            <v>1.31335632766046E-4</v>
          </cell>
          <cell r="G619">
            <v>7.6516353822723301E-5</v>
          </cell>
          <cell r="H619">
            <v>2.3144687547620001E-4</v>
          </cell>
          <cell r="I619">
            <v>4.16387736456198E-4</v>
          </cell>
          <cell r="J619">
            <v>2.3294562206047701E-2</v>
          </cell>
          <cell r="K619">
            <v>8.9179692371868194E-2</v>
          </cell>
          <cell r="L619">
            <v>8.5013748051755607E-3</v>
          </cell>
          <cell r="M619">
            <v>4.4010034729203602E-4</v>
          </cell>
          <cell r="N619">
            <v>2.6571518070677498E-4</v>
          </cell>
          <cell r="O619">
            <v>3.9619308666945302E-3</v>
          </cell>
        </row>
        <row r="620">
          <cell r="A620" t="str">
            <v>T_C-HY-DSL-S4</v>
          </cell>
          <cell r="B620" t="str">
            <v>VAR_cap</v>
          </cell>
          <cell r="C620" t="str">
            <v>-</v>
          </cell>
          <cell r="D620">
            <v>3.7727644788033139E-3</v>
          </cell>
          <cell r="E620">
            <v>9.2997872364717141E-3</v>
          </cell>
          <cell r="F620">
            <v>8.9908039900211661E-3</v>
          </cell>
          <cell r="G620">
            <v>7.5952020904777925E-3</v>
          </cell>
          <cell r="H620">
            <v>2.0338425428104894E-3</v>
          </cell>
          <cell r="I620">
            <v>6.528989030649368E-4</v>
          </cell>
          <cell r="J620">
            <v>2.2832954356601484E-2</v>
          </cell>
          <cell r="K620">
            <v>0.10773081422983045</v>
          </cell>
          <cell r="L620">
            <v>9.8391438507058254E-2</v>
          </cell>
          <cell r="M620">
            <v>6.4062334256752548E-2</v>
          </cell>
          <cell r="N620">
            <v>1.3956280811952526E-2</v>
          </cell>
          <cell r="O620">
            <v>4.6676000905418553E-3</v>
          </cell>
        </row>
        <row r="621">
          <cell r="A621" t="str">
            <v>D-T-ELC-Bus_c_S3</v>
          </cell>
          <cell r="B621" t="str">
            <v>VAR_fout</v>
          </cell>
          <cell r="C621" t="str">
            <v>T-ELC-Bus_c_BatSTGin_S3</v>
          </cell>
          <cell r="D621">
            <v>5.6272462274920107E-4</v>
          </cell>
          <cell r="E621">
            <v>9.6469596133601579E-4</v>
          </cell>
          <cell r="F621">
            <v>1.3423329282097067E-3</v>
          </cell>
          <cell r="G621">
            <v>3.0929942386269896E-3</v>
          </cell>
          <cell r="H621">
            <v>4.9737323244159852E-3</v>
          </cell>
          <cell r="I621">
            <v>7.3916055515180759E-3</v>
          </cell>
          <cell r="J621">
            <v>1.0205106192732565E-2</v>
          </cell>
          <cell r="K621">
            <v>1.4205494607168311E-2</v>
          </cell>
          <cell r="L621">
            <v>1.5666514342558599E-2</v>
          </cell>
          <cell r="M621">
            <v>2.2218487589883432E-2</v>
          </cell>
          <cell r="N621">
            <v>2.7734932769496876E-2</v>
          </cell>
          <cell r="O621">
            <v>4.1825773655590204E-2</v>
          </cell>
        </row>
        <row r="622">
          <cell r="A622" t="str">
            <v>D-T-ELC-Bus_c_S3</v>
          </cell>
          <cell r="B622" t="str">
            <v>VAR_fin</v>
          </cell>
          <cell r="C622" t="str">
            <v>TELC</v>
          </cell>
          <cell r="D622">
            <v>5.6272462274920107E-4</v>
          </cell>
          <cell r="E622">
            <v>9.6469596133601579E-4</v>
          </cell>
          <cell r="F622">
            <v>1.3423329282097067E-3</v>
          </cell>
          <cell r="G622">
            <v>3.0929942386269896E-3</v>
          </cell>
          <cell r="H622">
            <v>4.9737323244159852E-3</v>
          </cell>
          <cell r="I622">
            <v>7.3916055515180759E-3</v>
          </cell>
          <cell r="J622">
            <v>1.0205106192732565E-2</v>
          </cell>
          <cell r="K622">
            <v>1.4205494607168311E-2</v>
          </cell>
          <cell r="L622">
            <v>1.5666514342558599E-2</v>
          </cell>
          <cell r="M622">
            <v>2.2218487589883432E-2</v>
          </cell>
          <cell r="N622">
            <v>2.7734932769496876E-2</v>
          </cell>
          <cell r="O622">
            <v>4.1825773655590204E-2</v>
          </cell>
        </row>
        <row r="623">
          <cell r="A623" t="str">
            <v>D-T-ELC-Bus_c_S3</v>
          </cell>
          <cell r="B623" t="str">
            <v>VAR_ncap</v>
          </cell>
          <cell r="C623" t="str">
            <v>-</v>
          </cell>
          <cell r="D623">
            <v>8.0698142870999E-5</v>
          </cell>
          <cell r="E623">
            <v>3.8416587313156597E-5</v>
          </cell>
          <cell r="F623">
            <v>5.1681015144724202E-5</v>
          </cell>
          <cell r="G623">
            <v>3.35880993064168E-4</v>
          </cell>
          <cell r="H623">
            <v>4.8593520950282801E-4</v>
          </cell>
          <cell r="I623">
            <v>5.10058714098828E-4</v>
          </cell>
          <cell r="J623">
            <v>8.6142627628115398E-4</v>
          </cell>
          <cell r="K623">
            <v>9.3908807657798997E-4</v>
          </cell>
          <cell r="L623">
            <v>9.1137208338825195E-4</v>
          </cell>
          <cell r="M623">
            <v>2.02548720504755E-3</v>
          </cell>
          <cell r="N623">
            <v>1.40678414597279E-3</v>
          </cell>
          <cell r="O623">
            <v>3.8026374493774998E-3</v>
          </cell>
        </row>
        <row r="624">
          <cell r="A624" t="str">
            <v>D-T-ELC-Bus_c_S3</v>
          </cell>
          <cell r="B624" t="str">
            <v>VAR_cap</v>
          </cell>
          <cell r="C624" t="str">
            <v>-</v>
          </cell>
          <cell r="D624">
            <v>8.0698142870999E-5</v>
          </cell>
          <cell r="E624">
            <v>1.19114730184156E-4</v>
          </cell>
          <cell r="F624">
            <v>1.7079574532888E-4</v>
          </cell>
          <cell r="G624">
            <v>4.4662248069998902E-4</v>
          </cell>
          <cell r="H624">
            <v>7.4093005525826096E-4</v>
          </cell>
          <cell r="I624">
            <v>9.9599392360165601E-4</v>
          </cell>
          <cell r="J624">
            <v>1.37770509300058E-3</v>
          </cell>
          <cell r="K624">
            <v>1.8005143528591399E-3</v>
          </cell>
          <cell r="L624">
            <v>1.9828218201293699E-3</v>
          </cell>
          <cell r="M624">
            <v>2.7173845991492699E-3</v>
          </cell>
          <cell r="N624">
            <v>3.4322713510203402E-3</v>
          </cell>
          <cell r="O624">
            <v>5.2094215953502896E-3</v>
          </cell>
        </row>
        <row r="625">
          <cell r="A625" t="str">
            <v>D-T-ELC-Bus_c_S4</v>
          </cell>
          <cell r="B625" t="str">
            <v>VAR_fout</v>
          </cell>
          <cell r="C625" t="str">
            <v>T-ELC-Bus_c_BatSTGin_S4</v>
          </cell>
          <cell r="D625">
            <v>3.9919933833457693E-6</v>
          </cell>
          <cell r="E625">
            <v>1.9161728334055677E-4</v>
          </cell>
          <cell r="F625">
            <v>3.9993539523073185E-4</v>
          </cell>
          <cell r="G625">
            <v>1.2653974469705961E-3</v>
          </cell>
          <cell r="H625">
            <v>1.2104102824295909E-3</v>
          </cell>
          <cell r="I625">
            <v>1.8542156700928881E-3</v>
          </cell>
          <cell r="J625">
            <v>1.8554252470895903E-3</v>
          </cell>
          <cell r="K625">
            <v>2.9680478230334809E-3</v>
          </cell>
          <cell r="L625">
            <v>2.873028546203635E-3</v>
          </cell>
          <cell r="M625">
            <v>3.0024245629288321E-3</v>
          </cell>
          <cell r="N625">
            <v>3.8760089488286652E-3</v>
          </cell>
          <cell r="O625">
            <v>5.3669190277693749E-3</v>
          </cell>
        </row>
        <row r="626">
          <cell r="A626" t="str">
            <v>D-T-ELC-Bus_c_S4</v>
          </cell>
          <cell r="B626" t="str">
            <v>VAR_fin</v>
          </cell>
          <cell r="C626" t="str">
            <v>TELC</v>
          </cell>
          <cell r="D626">
            <v>3.9919933833457693E-6</v>
          </cell>
          <cell r="E626">
            <v>1.9161728334055677E-4</v>
          </cell>
          <cell r="F626">
            <v>3.9993539523073185E-4</v>
          </cell>
          <cell r="G626">
            <v>1.2653974469705961E-3</v>
          </cell>
          <cell r="H626">
            <v>1.2104102824295909E-3</v>
          </cell>
          <cell r="I626">
            <v>1.8542156700928881E-3</v>
          </cell>
          <cell r="J626">
            <v>1.8554252470895903E-3</v>
          </cell>
          <cell r="K626">
            <v>2.9680478230334809E-3</v>
          </cell>
          <cell r="L626">
            <v>2.873028546203635E-3</v>
          </cell>
          <cell r="M626">
            <v>3.0024245629288321E-3</v>
          </cell>
          <cell r="N626">
            <v>3.8760089488286652E-3</v>
          </cell>
          <cell r="O626">
            <v>5.3669190277693749E-3</v>
          </cell>
        </row>
        <row r="627">
          <cell r="A627" t="str">
            <v>D-T-ELC-Bus_c_S4</v>
          </cell>
          <cell r="B627" t="str">
            <v>VAR_ncap</v>
          </cell>
          <cell r="C627" t="str">
            <v>-</v>
          </cell>
          <cell r="D627">
            <v>2.1461825988188999E-5</v>
          </cell>
          <cell r="E627">
            <v>1.8520886690051199E-5</v>
          </cell>
          <cell r="F627">
            <v>2.9690700932654399E-5</v>
          </cell>
          <cell r="G627">
            <v>2.1057705308212901E-4</v>
          </cell>
          <cell r="H627">
            <v>1.7694210992919501E-4</v>
          </cell>
          <cell r="I627">
            <v>2.35853538220247E-4</v>
          </cell>
          <cell r="J627">
            <v>2.5503645434939902E-4</v>
          </cell>
          <cell r="K627">
            <v>3.3397703540213202E-4</v>
          </cell>
          <cell r="L627">
            <v>3.23758172615993E-4</v>
          </cell>
          <cell r="M627">
            <v>4.3653018918688097E-4</v>
          </cell>
          <cell r="N627">
            <v>4.5800719598767202E-4</v>
          </cell>
          <cell r="O627">
            <v>7.0161544354784596E-4</v>
          </cell>
        </row>
        <row r="628">
          <cell r="A628" t="str">
            <v>D-T-ELC-Bus_c_S4</v>
          </cell>
          <cell r="B628" t="str">
            <v>VAR_cap</v>
          </cell>
          <cell r="C628" t="str">
            <v>-</v>
          </cell>
          <cell r="D628">
            <v>2.1461825988188999E-5</v>
          </cell>
          <cell r="E628">
            <v>3.9982712678240198E-5</v>
          </cell>
          <cell r="F628">
            <v>6.9673413610894593E-5</v>
          </cell>
          <cell r="G628">
            <v>2.41221549256408E-4</v>
          </cell>
          <cell r="H628">
            <v>2.3155200795785201E-4</v>
          </cell>
          <cell r="I628">
            <v>3.7913296744216898E-4</v>
          </cell>
          <cell r="J628">
            <v>3.7732910737497299E-4</v>
          </cell>
          <cell r="K628">
            <v>5.0609165999354199E-4</v>
          </cell>
          <cell r="L628">
            <v>5.6812808597423098E-4</v>
          </cell>
          <cell r="M628">
            <v>5.2049185800940104E-4</v>
          </cell>
          <cell r="N628">
            <v>7.5615133895375497E-4</v>
          </cell>
          <cell r="O628">
            <v>1.0107074782480499E-3</v>
          </cell>
        </row>
        <row r="629">
          <cell r="A629" t="str">
            <v>D-TH2O</v>
          </cell>
          <cell r="B629" t="str">
            <v>VAR_fout</v>
          </cell>
          <cell r="C629" t="str">
            <v>TH2Ointl</v>
          </cell>
          <cell r="K629">
            <v>4.5061001042037897E-6</v>
          </cell>
          <cell r="L629">
            <v>5.1679131518070302E-6</v>
          </cell>
          <cell r="M629">
            <v>2.9923137391748599E-6</v>
          </cell>
          <cell r="N629">
            <v>3.6842293932110599E-6</v>
          </cell>
          <cell r="O629">
            <v>5.55729699649485E-6</v>
          </cell>
        </row>
        <row r="630">
          <cell r="A630" t="str">
            <v>D-TH2O</v>
          </cell>
          <cell r="B630" t="str">
            <v>VAR_fout</v>
          </cell>
          <cell r="C630" t="str">
            <v>TH2O</v>
          </cell>
          <cell r="D630">
            <v>4.5017633301969225E-3</v>
          </cell>
          <cell r="E630">
            <v>5.3187210078637203E-3</v>
          </cell>
          <cell r="F630">
            <v>5.2737957419151738E-3</v>
          </cell>
          <cell r="G630">
            <v>7.1136084898408124E-4</v>
          </cell>
          <cell r="H630">
            <v>1.3996045336606029E-3</v>
          </cell>
          <cell r="I630">
            <v>3.7605649716955418E-3</v>
          </cell>
          <cell r="J630">
            <v>4.7041153553923328E-3</v>
          </cell>
          <cell r="K630">
            <v>7.4629998802199626E-3</v>
          </cell>
          <cell r="L630">
            <v>8.4972946930084291E-3</v>
          </cell>
          <cell r="M630">
            <v>1.0898044841627005E-2</v>
          </cell>
          <cell r="N630">
            <v>1.1053060216290697E-2</v>
          </cell>
          <cell r="O630">
            <v>1.7739357599606272E-2</v>
          </cell>
        </row>
        <row r="631">
          <cell r="A631" t="str">
            <v>D-TH2O</v>
          </cell>
          <cell r="B631" t="str">
            <v>VAR_fin</v>
          </cell>
          <cell r="C631" t="str">
            <v>H2</v>
          </cell>
          <cell r="D631">
            <v>4.5017633301969225E-3</v>
          </cell>
          <cell r="E631">
            <v>5.3187210078637203E-3</v>
          </cell>
          <cell r="F631">
            <v>5.2737957419151738E-3</v>
          </cell>
          <cell r="G631">
            <v>7.1136084898408124E-4</v>
          </cell>
          <cell r="H631">
            <v>1.3996045336606029E-3</v>
          </cell>
          <cell r="I631">
            <v>3.7605649716955418E-3</v>
          </cell>
          <cell r="J631">
            <v>4.7041153553923328E-3</v>
          </cell>
          <cell r="K631">
            <v>7.4675059803241649E-3</v>
          </cell>
          <cell r="L631">
            <v>8.5024626061602406E-3</v>
          </cell>
          <cell r="M631">
            <v>1.0901046438133895E-2</v>
          </cell>
          <cell r="N631">
            <v>1.1056744445683905E-2</v>
          </cell>
          <cell r="O631">
            <v>1.7744914896602754E-2</v>
          </cell>
        </row>
        <row r="632">
          <cell r="A632" t="str">
            <v>D-TH2O</v>
          </cell>
          <cell r="B632" t="str">
            <v>VAR_ncap</v>
          </cell>
          <cell r="C632" t="str">
            <v>-</v>
          </cell>
          <cell r="D632">
            <v>1.03006759920304E-3</v>
          </cell>
          <cell r="E632">
            <v>1.0023681541721E-5</v>
          </cell>
          <cell r="F632">
            <v>9.3024973817959101E-7</v>
          </cell>
          <cell r="G632">
            <v>5.3068606256027196E-7</v>
          </cell>
          <cell r="H632">
            <v>8.7517098250565394E-6</v>
          </cell>
          <cell r="I632">
            <v>1.31994060366784E-4</v>
          </cell>
          <cell r="J632">
            <v>4.6584511005476201E-4</v>
          </cell>
          <cell r="K632">
            <v>8.5201783477599198E-4</v>
          </cell>
          <cell r="L632">
            <v>6.0895956082736801E-4</v>
          </cell>
          <cell r="M632">
            <v>1.54145447881528E-3</v>
          </cell>
          <cell r="N632">
            <v>4.5020764191327399E-4</v>
          </cell>
          <cell r="O632">
            <v>1.6284891954242099E-3</v>
          </cell>
        </row>
        <row r="633">
          <cell r="A633" t="str">
            <v>D-TH2O</v>
          </cell>
          <cell r="B633" t="str">
            <v>VAR_cap</v>
          </cell>
          <cell r="C633" t="str">
            <v>-</v>
          </cell>
          <cell r="D633">
            <v>1.03006759920304E-3</v>
          </cell>
          <cell r="E633">
            <v>1.0400912807447601E-3</v>
          </cell>
          <cell r="F633">
            <v>1.04102153048294E-3</v>
          </cell>
          <cell r="G633">
            <v>1.0415522165454999E-3</v>
          </cell>
          <cell r="H633">
            <v>1.0503039263705599E-3</v>
          </cell>
          <cell r="I633">
            <v>1.18229798673734E-3</v>
          </cell>
          <cell r="J633">
            <v>1.6481430967921001E-3</v>
          </cell>
          <cell r="K633">
            <v>2.5001609315681E-3</v>
          </cell>
          <cell r="L633">
            <v>3.1091204923954598E-3</v>
          </cell>
          <cell r="M633">
            <v>3.8827513432787902E-3</v>
          </cell>
          <cell r="N633">
            <v>4.0597576155167103E-3</v>
          </cell>
          <cell r="O633">
            <v>5.6877195920027298E-3</v>
          </cell>
        </row>
        <row r="634">
          <cell r="A634" t="str">
            <v>TFHGV-HYBDSL</v>
          </cell>
          <cell r="B634" t="str">
            <v>VAR_fout</v>
          </cell>
          <cell r="C634" t="str">
            <v>CO2_T</v>
          </cell>
          <cell r="E634">
            <v>225.98953040279599</v>
          </cell>
          <cell r="F634">
            <v>307.51718877181042</v>
          </cell>
          <cell r="G634">
            <v>820.87301137982251</v>
          </cell>
          <cell r="H634">
            <v>1083.1626301537831</v>
          </cell>
          <cell r="I634">
            <v>1127.9514598703081</v>
          </cell>
          <cell r="J634">
            <v>1173.6663256594679</v>
          </cell>
          <cell r="K634">
            <v>1218.632983448249</v>
          </cell>
          <cell r="L634">
            <v>1257.3872671339382</v>
          </cell>
          <cell r="M634">
            <v>1300.899082709185</v>
          </cell>
          <cell r="N634">
            <v>1344.548082126516</v>
          </cell>
          <cell r="O634">
            <v>1387.939177029594</v>
          </cell>
        </row>
        <row r="635">
          <cell r="A635" t="str">
            <v>TFHGV-HYBDSL</v>
          </cell>
          <cell r="B635" t="str">
            <v>VAR_fout</v>
          </cell>
          <cell r="C635" t="str">
            <v>TFHGV</v>
          </cell>
          <cell r="E635">
            <v>0.5039808614156841</v>
          </cell>
          <cell r="F635">
            <v>0.68579627304464241</v>
          </cell>
          <cell r="G635">
            <v>1.8306347495422342</v>
          </cell>
          <cell r="H635">
            <v>2.4155686965905021</v>
          </cell>
          <cell r="I635">
            <v>2.515452584760463</v>
          </cell>
          <cell r="J635">
            <v>2.6174016325719198</v>
          </cell>
          <cell r="K635">
            <v>2.7176820963924362</v>
          </cell>
          <cell r="L635">
            <v>2.8041083004765386</v>
          </cell>
          <cell r="M635">
            <v>2.9011443103141961</v>
          </cell>
          <cell r="N635">
            <v>2.9984862548152114</v>
          </cell>
          <cell r="O635">
            <v>3.0952530446219995</v>
          </cell>
        </row>
        <row r="636">
          <cell r="A636" t="str">
            <v>TFHGV-HYBDSL</v>
          </cell>
          <cell r="B636" t="str">
            <v>VAR_fin</v>
          </cell>
          <cell r="C636" t="str">
            <v>TDSL</v>
          </cell>
          <cell r="E636">
            <v>3.083076813135007</v>
          </cell>
          <cell r="F636">
            <v>4.1953231756045044</v>
          </cell>
          <cell r="G636">
            <v>11.198813252112176</v>
          </cell>
          <cell r="H636">
            <v>14.777116373175755</v>
          </cell>
          <cell r="I636">
            <v>15.388150884997403</v>
          </cell>
          <cell r="J636">
            <v>16.011818903949091</v>
          </cell>
          <cell r="K636">
            <v>16.625279446770104</v>
          </cell>
          <cell r="L636">
            <v>17.153987273314286</v>
          </cell>
          <cell r="M636">
            <v>17.747600036960225</v>
          </cell>
          <cell r="N636">
            <v>18.343084340061605</v>
          </cell>
          <cell r="O636">
            <v>18.935050164114511</v>
          </cell>
        </row>
        <row r="637">
          <cell r="A637" t="str">
            <v>TFHGV-HYBDSL</v>
          </cell>
          <cell r="B637" t="str">
            <v>VAR_ncap</v>
          </cell>
          <cell r="C637" t="str">
            <v>-</v>
          </cell>
          <cell r="E637">
            <v>9.4812450971610198E-3</v>
          </cell>
          <cell r="F637">
            <v>3.4230737077700002E-3</v>
          </cell>
          <cell r="G637">
            <v>2.90583844417064E-2</v>
          </cell>
          <cell r="H637">
            <v>3.9769820972520797E-2</v>
          </cell>
          <cell r="I637">
            <v>1.70526527005486E-2</v>
          </cell>
          <cell r="J637">
            <v>4.2415469426400801E-2</v>
          </cell>
          <cell r="K637">
            <v>2.4598095070963399E-2</v>
          </cell>
          <cell r="L637">
            <v>3.7083238198321197E-2</v>
          </cell>
          <cell r="M637">
            <v>4.7371215926686798E-2</v>
          </cell>
          <cell r="N637">
            <v>2.65387129723655E-2</v>
          </cell>
          <cell r="O637">
            <v>4.2843760211776098E-2</v>
          </cell>
        </row>
        <row r="638">
          <cell r="A638" t="str">
            <v>TFHGV-HYBDSL</v>
          </cell>
          <cell r="B638" t="str">
            <v>VAR_cap</v>
          </cell>
          <cell r="C638" t="str">
            <v>-</v>
          </cell>
          <cell r="E638">
            <v>9.4812450971610198E-3</v>
          </cell>
          <cell r="F638">
            <v>1.2904303879492632E-2</v>
          </cell>
          <cell r="G638">
            <v>3.4441155860174329E-2</v>
          </cell>
          <cell r="H638">
            <v>4.7305656934729767E-2</v>
          </cell>
          <cell r="I638">
            <v>4.9256375484547678E-2</v>
          </cell>
          <cell r="J638">
            <v>5.1257452081954362E-2</v>
          </cell>
          <cell r="K638">
            <v>5.3222706115255633E-2</v>
          </cell>
          <cell r="L638">
            <v>5.5081577245696234E-2</v>
          </cell>
          <cell r="M638">
            <v>5.6988168171836016E-2</v>
          </cell>
          <cell r="N638">
            <v>5.8892581562836652E-2</v>
          </cell>
          <cell r="O638">
            <v>6.0753732366641715E-2</v>
          </cell>
        </row>
        <row r="639">
          <cell r="A639" t="str">
            <v>D-TKER</v>
          </cell>
          <cell r="B639" t="str">
            <v>VAR_fout</v>
          </cell>
          <cell r="C639" t="str">
            <v>CO2</v>
          </cell>
          <cell r="D639">
            <v>80.450095398000897</v>
          </cell>
          <cell r="E639">
            <v>102.29505018055799</v>
          </cell>
          <cell r="F639">
            <v>134.06493054221301</v>
          </cell>
          <cell r="G639">
            <v>123.057727064421</v>
          </cell>
          <cell r="H639">
            <v>84.412816511423998</v>
          </cell>
          <cell r="I639">
            <v>70.200974313643201</v>
          </cell>
          <cell r="J639">
            <v>46.022151771637603</v>
          </cell>
          <cell r="K639">
            <v>27.292677557425399</v>
          </cell>
          <cell r="L639">
            <v>13.7117704346508</v>
          </cell>
          <cell r="M639">
            <v>3.9547237376898102E-2</v>
          </cell>
          <cell r="N639">
            <v>2.5719620091994699E-2</v>
          </cell>
          <cell r="O639">
            <v>5.1098087434837097E-2</v>
          </cell>
        </row>
        <row r="640">
          <cell r="A640" t="str">
            <v>D-TKER</v>
          </cell>
          <cell r="B640" t="str">
            <v>VAR_fout</v>
          </cell>
          <cell r="C640" t="str">
            <v>TKER</v>
          </cell>
          <cell r="D640">
            <v>1.0888433017926999</v>
          </cell>
          <cell r="E640">
            <v>1.3845015303539101</v>
          </cell>
          <cell r="F640">
            <v>1.81448761376882</v>
          </cell>
          <cell r="G640">
            <v>1.6655117832372199</v>
          </cell>
          <cell r="H640">
            <v>1.1424763313109101</v>
          </cell>
          <cell r="I640">
            <v>0.95012765718400105</v>
          </cell>
          <cell r="J640">
            <v>0.62288194243558503</v>
          </cell>
          <cell r="K640">
            <v>0.36938985590226298</v>
          </cell>
          <cell r="L640">
            <v>0.18558050577351901</v>
          </cell>
          <cell r="M640">
            <v>5.3524789882737199E-4</v>
          </cell>
          <cell r="N640">
            <v>3.4809947611967102E-4</v>
          </cell>
          <cell r="O640">
            <v>6.9158165646156298E-4</v>
          </cell>
        </row>
        <row r="641">
          <cell r="A641" t="str">
            <v>D-TKER</v>
          </cell>
          <cell r="B641" t="str">
            <v>VAR_fin</v>
          </cell>
          <cell r="C641" t="str">
            <v>KER</v>
          </cell>
          <cell r="D641">
            <v>1.1050837279945165</v>
          </cell>
          <cell r="E641">
            <v>1.4051517881944919</v>
          </cell>
          <cell r="F641">
            <v>1.8415512437116979</v>
          </cell>
          <cell r="G641">
            <v>1.6903533937420332</v>
          </cell>
          <cell r="H641">
            <v>1.1595167103217605</v>
          </cell>
          <cell r="I641">
            <v>0.96429909771487843</v>
          </cell>
          <cell r="J641">
            <v>0.63217241444556849</v>
          </cell>
          <cell r="K641">
            <v>0.37489941699760404</v>
          </cell>
          <cell r="L641">
            <v>0.18834849498146805</v>
          </cell>
          <cell r="M641">
            <v>5.4323128264969827E-4</v>
          </cell>
          <cell r="N641">
            <v>3.5329148478014852E-4</v>
          </cell>
          <cell r="O641">
            <v>7.0189680542358539E-4</v>
          </cell>
        </row>
        <row r="642">
          <cell r="A642" t="str">
            <v>T_B_u-BEVELC-S1</v>
          </cell>
          <cell r="B642" t="str">
            <v>VAR_fout</v>
          </cell>
          <cell r="C642" t="str">
            <v>TPBSu</v>
          </cell>
          <cell r="D642">
            <v>1.8043100664657638E-7</v>
          </cell>
          <cell r="E642">
            <v>8.2972154497382784E-4</v>
          </cell>
          <cell r="F642">
            <v>2.1053977611508465E-3</v>
          </cell>
          <cell r="G642">
            <v>0.11006273087035298</v>
          </cell>
          <cell r="H642">
            <v>0.11453326074228797</v>
          </cell>
          <cell r="I642">
            <v>0.11915457337129172</v>
          </cell>
          <cell r="J642">
            <v>0.12258546186963638</v>
          </cell>
          <cell r="K642">
            <v>0.12473251287413395</v>
          </cell>
          <cell r="L642">
            <v>0.12595766847403064</v>
          </cell>
          <cell r="M642">
            <v>0.1216994465380308</v>
          </cell>
          <cell r="N642">
            <v>9.3182746293147822E-2</v>
          </cell>
          <cell r="O642">
            <v>8.5673699996543451E-2</v>
          </cell>
        </row>
        <row r="643">
          <cell r="A643" t="str">
            <v>T_B_u-BEVELC-S1</v>
          </cell>
          <cell r="B643" t="str">
            <v>VAR_fin</v>
          </cell>
          <cell r="C643" t="str">
            <v>T-ELC-Bus_u_BatSTGout_S1</v>
          </cell>
          <cell r="D643">
            <v>4.7645692750197368E-7</v>
          </cell>
          <cell r="E643">
            <v>2.1143639939625366E-3</v>
          </cell>
          <cell r="F643">
            <v>5.201004534541415E-3</v>
          </cell>
          <cell r="G643">
            <v>0.24615240252109261</v>
          </cell>
          <cell r="H643">
            <v>0.24330272461530919</v>
          </cell>
          <cell r="I643">
            <v>0.25182769283718498</v>
          </cell>
          <cell r="J643">
            <v>0.24678806592169539</v>
          </cell>
          <cell r="K643">
            <v>0.23497201965895415</v>
          </cell>
          <cell r="L643">
            <v>0.23420799022111527</v>
          </cell>
          <cell r="M643">
            <v>0.2243898576012695</v>
          </cell>
          <cell r="N643">
            <v>0.17181066772625433</v>
          </cell>
          <cell r="O643">
            <v>0.15796546236872766</v>
          </cell>
        </row>
        <row r="644">
          <cell r="A644" t="str">
            <v>T_B_u-BEVELC-S1</v>
          </cell>
          <cell r="B644" t="str">
            <v>VAR_ncap</v>
          </cell>
          <cell r="C644" t="str">
            <v>-</v>
          </cell>
          <cell r="E644">
            <v>1.6274370637341199E-5</v>
          </cell>
          <cell r="F644">
            <v>2.53418337062511E-5</v>
          </cell>
          <cell r="G644">
            <v>2.54370876317834E-3</v>
          </cell>
          <cell r="H644">
            <v>2.59251946905305E-3</v>
          </cell>
          <cell r="I644">
            <v>2.2103144634627199E-4</v>
          </cell>
          <cell r="J644">
            <v>1.2842184301117699E-3</v>
          </cell>
          <cell r="K644">
            <v>1.4974953405266201E-3</v>
          </cell>
          <cell r="L644">
            <v>8.5037889397812302E-4</v>
          </cell>
          <cell r="M644">
            <v>1.2866548827658499E-3</v>
          </cell>
          <cell r="N644">
            <v>9.7089738553316504E-4</v>
          </cell>
          <cell r="O644">
            <v>3.4689862299603101E-4</v>
          </cell>
        </row>
        <row r="645">
          <cell r="A645" t="str">
            <v>T_B_u-BEVELC-S1</v>
          </cell>
          <cell r="B645" t="str">
            <v>VAR_cap</v>
          </cell>
          <cell r="C645" t="str">
            <v>-</v>
          </cell>
          <cell r="D645">
            <v>3.02390998593531E-8</v>
          </cell>
          <cell r="E645">
            <v>1.6315861495287755E-5</v>
          </cell>
          <cell r="F645">
            <v>4.1562037821275299E-5</v>
          </cell>
          <cell r="G645">
            <v>2.5566151227540009E-3</v>
          </cell>
          <cell r="H645">
            <v>2.6218303682685401E-3</v>
          </cell>
          <cell r="I645">
            <v>2.6889900629697948E-3</v>
          </cell>
          <cell r="J645">
            <v>2.7821265027810262E-3</v>
          </cell>
          <cell r="K645">
            <v>2.8568001153363352E-3</v>
          </cell>
          <cell r="L645">
            <v>2.9246957520890297E-3</v>
          </cell>
          <cell r="M645">
            <v>2.9026312500300719E-3</v>
          </cell>
          <cell r="N645">
            <v>2.4075410288484389E-3</v>
          </cell>
          <cell r="O645">
            <v>2.1807835341313029E-3</v>
          </cell>
        </row>
        <row r="646">
          <cell r="A646" t="str">
            <v>TPSHPH2OEXT</v>
          </cell>
          <cell r="B646" t="str">
            <v>VAR_fout</v>
          </cell>
          <cell r="C646" t="str">
            <v>TPSHP</v>
          </cell>
          <cell r="H646">
            <v>1.8844324862146399E-4</v>
          </cell>
          <cell r="I646">
            <v>2.12477099399095E-4</v>
          </cell>
          <cell r="J646">
            <v>2.8481271930758101E-4</v>
          </cell>
          <cell r="K646">
            <v>4.4928291380513601E-4</v>
          </cell>
          <cell r="L646">
            <v>5.22059637485039E-4</v>
          </cell>
          <cell r="M646">
            <v>6.9579787668525201E-4</v>
          </cell>
          <cell r="N646">
            <v>8.2222512683998404E-4</v>
          </cell>
          <cell r="O646">
            <v>9.1503091975491703E-4</v>
          </cell>
        </row>
        <row r="647">
          <cell r="A647" t="str">
            <v>TPSHPH2OEXT</v>
          </cell>
          <cell r="B647" t="str">
            <v>VAR_fin</v>
          </cell>
          <cell r="C647" t="str">
            <v>TH2O</v>
          </cell>
          <cell r="H647">
            <v>1.0507138711014929E-4</v>
          </cell>
          <cell r="I647">
            <v>1.1847207966494931E-4</v>
          </cell>
          <cell r="J647">
            <v>1.5880466773513492E-4</v>
          </cell>
          <cell r="K647">
            <v>2.5050926103074151E-4</v>
          </cell>
          <cell r="L647">
            <v>2.9108779787044532E-4</v>
          </cell>
          <cell r="M647">
            <v>3.879600282123827E-4</v>
          </cell>
          <cell r="N647">
            <v>4.5845279799562475E-4</v>
          </cell>
          <cell r="O647">
            <v>5.1019905828759082E-4</v>
          </cell>
        </row>
        <row r="648">
          <cell r="A648" t="str">
            <v>TPSHPH2OEXT</v>
          </cell>
          <cell r="B648" t="str">
            <v>VAR_ncap</v>
          </cell>
          <cell r="C648" t="str">
            <v>-</v>
          </cell>
          <cell r="H648">
            <v>1.8665747958579099E-4</v>
          </cell>
          <cell r="I648">
            <v>3.3208714399343201E-5</v>
          </cell>
          <cell r="J648">
            <v>8.1685529492179595E-5</v>
          </cell>
          <cell r="K648">
            <v>2.05616890552518E-4</v>
          </cell>
          <cell r="L648">
            <v>2.1512462340402301E-4</v>
          </cell>
          <cell r="M648">
            <v>2.8485877815779599E-4</v>
          </cell>
          <cell r="N648">
            <v>2.06355745444606E-4</v>
          </cell>
          <cell r="O648">
            <v>2.8559543826847401E-4</v>
          </cell>
        </row>
        <row r="649">
          <cell r="A649" t="str">
            <v>TPSHPH2OEXT</v>
          </cell>
          <cell r="B649" t="str">
            <v>VAR_cap</v>
          </cell>
          <cell r="C649" t="str">
            <v>-</v>
          </cell>
          <cell r="H649">
            <v>1.8665747958579099E-4</v>
          </cell>
          <cell r="I649">
            <v>2.1492586256095268E-4</v>
          </cell>
          <cell r="J649">
            <v>2.8306173402671846E-4</v>
          </cell>
          <cell r="K649">
            <v>4.5158845429762318E-4</v>
          </cell>
          <cell r="L649">
            <v>5.2257855589242844E-4</v>
          </cell>
          <cell r="M649">
            <v>7.0124004918692591E-4</v>
          </cell>
          <cell r="N649">
            <v>8.2460103010699741E-4</v>
          </cell>
          <cell r="O649">
            <v>9.2498227077328333E-4</v>
          </cell>
        </row>
        <row r="650">
          <cell r="A650" t="str">
            <v>T_B_u-BEVELC-S2</v>
          </cell>
          <cell r="B650" t="str">
            <v>VAR_fout</v>
          </cell>
          <cell r="C650" t="str">
            <v>TPBSu</v>
          </cell>
          <cell r="D650">
            <v>4.0166412005113319E-4</v>
          </cell>
          <cell r="E650">
            <v>7.5582514412897721E-4</v>
          </cell>
          <cell r="F650">
            <v>1.6720779894322244E-3</v>
          </cell>
          <cell r="G650">
            <v>3.9567136015601884E-2</v>
          </cell>
          <cell r="H650">
            <v>4.1160751406358373E-2</v>
          </cell>
          <cell r="I650">
            <v>4.2802359654099426E-2</v>
          </cell>
          <cell r="J650">
            <v>4.398932267794832E-2</v>
          </cell>
          <cell r="K650">
            <v>4.5003339816003345E-2</v>
          </cell>
          <cell r="L650">
            <v>4.5733301727428184E-2</v>
          </cell>
          <cell r="M650">
            <v>4.6221156582384258E-2</v>
          </cell>
          <cell r="N650">
            <v>4.685533181213257E-2</v>
          </cell>
          <cell r="O650">
            <v>4.7177553738264218E-2</v>
          </cell>
        </row>
        <row r="651">
          <cell r="A651" t="str">
            <v>T_B_u-BEVELC-S2</v>
          </cell>
          <cell r="B651" t="str">
            <v>VAR_fin</v>
          </cell>
          <cell r="C651" t="str">
            <v>T-ELC-Bus_u_BatSTGout_S2</v>
          </cell>
          <cell r="D651">
            <v>1.4596376591969129E-3</v>
          </cell>
          <cell r="E651">
            <v>2.7106410121338848E-3</v>
          </cell>
          <cell r="F651">
            <v>5.7735290124002981E-3</v>
          </cell>
          <cell r="G651">
            <v>0.12245226542013736</v>
          </cell>
          <cell r="H651">
            <v>0.12142139729076645</v>
          </cell>
          <cell r="I651">
            <v>0.12451705152987483</v>
          </cell>
          <cell r="J651">
            <v>0.12294933445417564</v>
          </cell>
          <cell r="K651">
            <v>0.11738521361042327</v>
          </cell>
          <cell r="L651">
            <v>0.11751785861055061</v>
          </cell>
          <cell r="M651">
            <v>0.11778609667411764</v>
          </cell>
          <cell r="N651">
            <v>0.11940217533684694</v>
          </cell>
          <cell r="O651">
            <v>0.12022329851394027</v>
          </cell>
        </row>
        <row r="652">
          <cell r="A652" t="str">
            <v>T_B_u-BEVELC-S2</v>
          </cell>
          <cell r="B652" t="str">
            <v>VAR_ncap</v>
          </cell>
          <cell r="C652" t="str">
            <v>-</v>
          </cell>
          <cell r="E652">
            <v>4.4668372326824897E-6</v>
          </cell>
          <cell r="F652">
            <v>1.7116488820662099E-5</v>
          </cell>
          <cell r="G652">
            <v>7.2058684474210998E-4</v>
          </cell>
          <cell r="H652">
            <v>6.7843298807502498E-4</v>
          </cell>
          <cell r="I652">
            <v>1.2472228826653899E-4</v>
          </cell>
          <cell r="J652">
            <v>3.5588041303019299E-4</v>
          </cell>
          <cell r="K652">
            <v>4.5438987846954703E-4</v>
          </cell>
          <cell r="L652">
            <v>2.5084876853245699E-4</v>
          </cell>
          <cell r="M652">
            <v>3.9351349230096498E-4</v>
          </cell>
          <cell r="N652">
            <v>4.49096780219897E-4</v>
          </cell>
          <cell r="O652">
            <v>1.8407383272921201E-4</v>
          </cell>
        </row>
        <row r="653">
          <cell r="A653" t="str">
            <v>T_B_u-BEVELC-S2</v>
          </cell>
          <cell r="B653" t="str">
            <v>VAR_cap</v>
          </cell>
          <cell r="C653" t="str">
            <v>-</v>
          </cell>
          <cell r="D653">
            <v>7.9117569311293893E-6</v>
          </cell>
          <cell r="E653">
            <v>1.5296893605776961E-5</v>
          </cell>
          <cell r="F653">
            <v>3.2436306082820208E-5</v>
          </cell>
          <cell r="G653">
            <v>7.4726724707875061E-4</v>
          </cell>
          <cell r="H653">
            <v>7.7849432553773004E-4</v>
          </cell>
          <cell r="I653">
            <v>8.0918008085971492E-4</v>
          </cell>
          <cell r="J653">
            <v>8.3213338423600769E-4</v>
          </cell>
          <cell r="K653">
            <v>8.5275212009853173E-4</v>
          </cell>
          <cell r="L653">
            <v>8.6511154830473441E-4</v>
          </cell>
          <cell r="M653">
            <v>8.767455191528989E-4</v>
          </cell>
          <cell r="N653">
            <v>8.8690777831104781E-4</v>
          </cell>
          <cell r="O653">
            <v>8.9798839239949469E-4</v>
          </cell>
        </row>
        <row r="654">
          <cell r="A654" t="str">
            <v>TFHGV-ICEDSL</v>
          </cell>
          <cell r="B654" t="str">
            <v>VAR_fout</v>
          </cell>
          <cell r="C654" t="str">
            <v>CO2_T</v>
          </cell>
          <cell r="D654">
            <v>382.06124708013385</v>
          </cell>
          <cell r="E654">
            <v>448.17738071014486</v>
          </cell>
          <cell r="F654">
            <v>351.34070233639625</v>
          </cell>
          <cell r="G654">
            <v>33.205350772355281</v>
          </cell>
          <cell r="H654">
            <v>0.84790933782929301</v>
          </cell>
          <cell r="I654">
            <v>1.2070610781792159</v>
          </cell>
          <cell r="J654">
            <v>1.0319678454840679</v>
          </cell>
          <cell r="K654">
            <v>1.235057073838828</v>
          </cell>
          <cell r="L654">
            <v>1.312138816087036</v>
          </cell>
          <cell r="M654">
            <v>1.1686189126999811</v>
          </cell>
          <cell r="N654">
            <v>1.6356477231370912</v>
          </cell>
          <cell r="O654">
            <v>2.1772872822481331</v>
          </cell>
        </row>
        <row r="655">
          <cell r="A655" t="str">
            <v>TFHGV-ICEDSL</v>
          </cell>
          <cell r="B655" t="str">
            <v>VAR_fout</v>
          </cell>
          <cell r="C655" t="str">
            <v>TFHGV</v>
          </cell>
          <cell r="D655">
            <v>0.61871777569737185</v>
          </cell>
          <cell r="E655">
            <v>0.72578759094270151</v>
          </cell>
          <cell r="F655">
            <v>0.56896829899090529</v>
          </cell>
          <cell r="G655">
            <v>5.3773422267068001E-2</v>
          </cell>
          <cell r="H655">
            <v>1.373121674873081E-3</v>
          </cell>
          <cell r="I655">
            <v>1.9547393281299625E-3</v>
          </cell>
          <cell r="J655">
            <v>1.6711897760601508E-3</v>
          </cell>
          <cell r="K655">
            <v>2.0000766144821543E-3</v>
          </cell>
          <cell r="L655">
            <v>2.124904359968433E-3</v>
          </cell>
          <cell r="M655">
            <v>1.8924853013212329E-3</v>
          </cell>
          <cell r="N655">
            <v>2.6488012820405009E-3</v>
          </cell>
          <cell r="O655">
            <v>3.5259434308557163E-3</v>
          </cell>
        </row>
        <row r="656">
          <cell r="A656" t="str">
            <v>TFHGV-ICEDSL</v>
          </cell>
          <cell r="B656" t="str">
            <v>VAR_fin</v>
          </cell>
          <cell r="C656" t="str">
            <v>TDSL</v>
          </cell>
          <cell r="D656">
            <v>5.2122953216935137</v>
          </cell>
          <cell r="E656">
            <v>6.1142889592106924</v>
          </cell>
          <cell r="F656">
            <v>4.7931882992686985</v>
          </cell>
          <cell r="G656">
            <v>0.45300614969106767</v>
          </cell>
          <cell r="H656">
            <v>1.1567658087712054E-2</v>
          </cell>
          <cell r="I656">
            <v>1.6467408979252616E-2</v>
          </cell>
          <cell r="J656">
            <v>1.4078688205785381E-2</v>
          </cell>
          <cell r="K656">
            <v>1.6849346164240497E-2</v>
          </cell>
          <cell r="L656">
            <v>1.7900938827926816E-2</v>
          </cell>
          <cell r="M656">
            <v>1.5942959245565911E-2</v>
          </cell>
          <cell r="N656">
            <v>2.2314430056440539E-2</v>
          </cell>
          <cell r="O656">
            <v>2.9703782841038681E-2</v>
          </cell>
        </row>
        <row r="657">
          <cell r="A657" t="str">
            <v>TFHGV-ICEDSL</v>
          </cell>
          <cell r="B657" t="str">
            <v>VAR_ncap</v>
          </cell>
          <cell r="C657" t="str">
            <v>-</v>
          </cell>
          <cell r="E657">
            <v>4.9472125837755097E-6</v>
          </cell>
          <cell r="F657">
            <v>1.8717862609432001E-5</v>
          </cell>
          <cell r="G657">
            <v>2.1245865743406801E-5</v>
          </cell>
          <cell r="H657">
            <v>2.6483029374869199E-5</v>
          </cell>
          <cell r="I657">
            <v>2.4585031674032801E-5</v>
          </cell>
          <cell r="J657">
            <v>2.6485599478775998E-5</v>
          </cell>
          <cell r="K657">
            <v>2.7420930636478001E-5</v>
          </cell>
          <cell r="L657">
            <v>3.01668677235159E-5</v>
          </cell>
          <cell r="M657">
            <v>3.5489819619460902E-5</v>
          </cell>
          <cell r="N657">
            <v>3.7672682495112997E-5</v>
          </cell>
          <cell r="O657">
            <v>5.4771919927140501E-5</v>
          </cell>
        </row>
        <row r="658">
          <cell r="A658" t="str">
            <v>TFHGV-ICEDSL</v>
          </cell>
          <cell r="B658" t="str">
            <v>VAR_cap</v>
          </cell>
          <cell r="C658" t="str">
            <v>-</v>
          </cell>
          <cell r="D658">
            <v>1.1651955586539317E-2</v>
          </cell>
          <cell r="E658">
            <v>1.3655809176865137E-2</v>
          </cell>
          <cell r="F658">
            <v>1.0717314330174813E-2</v>
          </cell>
          <cell r="G658">
            <v>1.0163111801590394E-3</v>
          </cell>
          <cell r="H658">
            <v>3.1988089383167879E-5</v>
          </cell>
          <cell r="I658">
            <v>4.6014503741206683E-5</v>
          </cell>
          <cell r="J658">
            <v>3.9233208740111901E-5</v>
          </cell>
          <cell r="K658">
            <v>4.5283940881888947E-5</v>
          </cell>
          <cell r="L658">
            <v>5.022143206229985E-5</v>
          </cell>
          <cell r="M658">
            <v>4.330516916732432E-5</v>
          </cell>
          <cell r="N658">
            <v>6.1888326324201914E-5</v>
          </cell>
          <cell r="O658">
            <v>8.0179157596471862E-5</v>
          </cell>
        </row>
        <row r="659">
          <cell r="A659" t="str">
            <v>D-T-ELC-Bus_u_S1</v>
          </cell>
          <cell r="B659" t="str">
            <v>VAR_fout</v>
          </cell>
          <cell r="C659" t="str">
            <v>T-ELC-Bus_u_BatSTGin_S1</v>
          </cell>
          <cell r="D659">
            <v>7.6018209007236573E-6</v>
          </cell>
          <cell r="E659">
            <v>2.1273063298980215E-3</v>
          </cell>
          <cell r="F659">
            <v>5.2144098973751253E-3</v>
          </cell>
          <cell r="G659">
            <v>0.24678037593617233</v>
          </cell>
          <cell r="H659">
            <v>0.24441180662208725</v>
          </cell>
          <cell r="I659">
            <v>0.25283123634721061</v>
          </cell>
          <cell r="J659">
            <v>0.24814558179483381</v>
          </cell>
          <cell r="K659">
            <v>0.23785521763081563</v>
          </cell>
          <cell r="L659">
            <v>0.23638206897522657</v>
          </cell>
          <cell r="M659">
            <v>0.2282379728484058</v>
          </cell>
          <cell r="N659">
            <v>0.1749178693558095</v>
          </cell>
          <cell r="O659">
            <v>0.16541623998377872</v>
          </cell>
        </row>
        <row r="660">
          <cell r="A660" t="str">
            <v>D-T-ELC-Bus_u_S1</v>
          </cell>
          <cell r="B660" t="str">
            <v>VAR_fin</v>
          </cell>
          <cell r="C660" t="str">
            <v>TELC</v>
          </cell>
          <cell r="D660">
            <v>7.6018209007236573E-6</v>
          </cell>
          <cell r="E660">
            <v>2.1273063298980215E-3</v>
          </cell>
          <cell r="F660">
            <v>5.2144098973751253E-3</v>
          </cell>
          <cell r="G660">
            <v>0.24678037593617233</v>
          </cell>
          <cell r="H660">
            <v>0.24441180662208725</v>
          </cell>
          <cell r="I660">
            <v>0.25283123634721061</v>
          </cell>
          <cell r="J660">
            <v>0.24814558179483381</v>
          </cell>
          <cell r="K660">
            <v>0.23785521763081563</v>
          </cell>
          <cell r="L660">
            <v>0.23638206897522657</v>
          </cell>
          <cell r="M660">
            <v>0.2282379728484058</v>
          </cell>
          <cell r="N660">
            <v>0.1749178693558095</v>
          </cell>
          <cell r="O660">
            <v>0.16541623998377872</v>
          </cell>
        </row>
        <row r="661">
          <cell r="A661" t="str">
            <v>D-T-ELC-Bus_u_S1</v>
          </cell>
          <cell r="B661" t="str">
            <v>VAR_ncap</v>
          </cell>
          <cell r="C661" t="str">
            <v>-</v>
          </cell>
          <cell r="D661">
            <v>4.5369506647020401E-4</v>
          </cell>
          <cell r="E661">
            <v>4.6461626214664602E-4</v>
          </cell>
          <cell r="F661">
            <v>1.04086769602382E-3</v>
          </cell>
          <cell r="G661">
            <v>2.4313794545350501E-2</v>
          </cell>
          <cell r="H661">
            <v>1.02956600381156E-3</v>
          </cell>
          <cell r="I661">
            <v>2.0595038760922901E-2</v>
          </cell>
          <cell r="J661">
            <v>5.1189242970646302E-3</v>
          </cell>
          <cell r="K661">
            <v>1.2999372966401799E-2</v>
          </cell>
          <cell r="L661">
            <v>9.6999592090098695E-3</v>
          </cell>
          <cell r="M661">
            <v>7.7971704704685703E-3</v>
          </cell>
          <cell r="N661">
            <v>8.9926213303660792E-3</v>
          </cell>
          <cell r="O661">
            <v>3.3113798728067398E-3</v>
          </cell>
        </row>
        <row r="662">
          <cell r="A662" t="str">
            <v>D-T-ELC-Bus_u_S1</v>
          </cell>
          <cell r="B662" t="str">
            <v>VAR_cap</v>
          </cell>
          <cell r="C662" t="str">
            <v>-</v>
          </cell>
          <cell r="D662">
            <v>4.5369506647020401E-4</v>
          </cell>
          <cell r="E662">
            <v>9.1831132861684998E-4</v>
          </cell>
          <cell r="F662">
            <v>1.9591790246406698E-3</v>
          </cell>
          <cell r="G662">
            <v>2.6089686181092499E-2</v>
          </cell>
          <cell r="H662">
            <v>2.58766426586341E-2</v>
          </cell>
          <cell r="I662">
            <v>2.67304271671619E-2</v>
          </cell>
          <cell r="J662">
            <v>2.6247804352127799E-2</v>
          </cell>
          <cell r="K662">
            <v>2.5153505608983801E-2</v>
          </cell>
          <cell r="L662">
            <v>2.5001878885566899E-2</v>
          </cell>
          <cell r="M662">
            <v>2.4157277807639901E-2</v>
          </cell>
          <cell r="N662">
            <v>1.8507867231488399E-2</v>
          </cell>
          <cell r="O662">
            <v>1.7566021771265299E-2</v>
          </cell>
        </row>
        <row r="663">
          <cell r="A663" t="str">
            <v>T-Plg-DSL-mix_S1</v>
          </cell>
          <cell r="B663" t="str">
            <v>VAR_fout</v>
          </cell>
          <cell r="C663" t="str">
            <v>CO2_T</v>
          </cell>
          <cell r="D663">
            <v>1.3266644982038299E-3</v>
          </cell>
          <cell r="E663">
            <v>0.15345799253884429</v>
          </cell>
          <cell r="F663">
            <v>0.22314524253306461</v>
          </cell>
          <cell r="G663">
            <v>0.26470815463022035</v>
          </cell>
          <cell r="H663">
            <v>0.32772371657053601</v>
          </cell>
          <cell r="I663">
            <v>0.4643339094673003</v>
          </cell>
          <cell r="J663">
            <v>0.45049919283456397</v>
          </cell>
          <cell r="K663">
            <v>0.61644025794587098</v>
          </cell>
          <cell r="L663">
            <v>0.45262967751216132</v>
          </cell>
          <cell r="M663">
            <v>0.17184559565149238</v>
          </cell>
          <cell r="N663">
            <v>7.9586967218194693E-2</v>
          </cell>
          <cell r="O663">
            <v>5.9481006298010702E-2</v>
          </cell>
        </row>
        <row r="664">
          <cell r="A664" t="str">
            <v>T-Plg-DSL-mix_S1</v>
          </cell>
          <cell r="B664" t="str">
            <v>VAR_fout</v>
          </cell>
          <cell r="C664" t="str">
            <v>T-PEVmix-ELC_DSL_S1</v>
          </cell>
          <cell r="D664">
            <v>1.3183492182008693E-5</v>
          </cell>
          <cell r="E664">
            <v>1.5249614711494127E-3</v>
          </cell>
          <cell r="F664">
            <v>2.2174661071959366E-3</v>
          </cell>
          <cell r="G664">
            <v>2.6304901441217992E-3</v>
          </cell>
          <cell r="H664">
            <v>3.347023919939037E-3</v>
          </cell>
          <cell r="I664">
            <v>4.8407469792762304E-3</v>
          </cell>
          <cell r="J664">
            <v>5.0142527456110584E-3</v>
          </cell>
          <cell r="K664">
            <v>7.2573480662923191E-3</v>
          </cell>
          <cell r="L664">
            <v>5.5158936272452471E-3</v>
          </cell>
          <cell r="M664">
            <v>2.2497375101188048E-3</v>
          </cell>
          <cell r="N664">
            <v>1.055374471273422E-3</v>
          </cell>
          <cell r="O664">
            <v>8.2251910895493911E-4</v>
          </cell>
        </row>
        <row r="665">
          <cell r="A665" t="str">
            <v>T-Plg-DSL-mix_S1</v>
          </cell>
          <cell r="B665" t="str">
            <v>VAR_fin</v>
          </cell>
          <cell r="C665" t="str">
            <v>TDSL</v>
          </cell>
          <cell r="D665">
            <v>1.8099106387501026E-5</v>
          </cell>
          <cell r="E665">
            <v>2.0935606076240704E-3</v>
          </cell>
          <cell r="F665">
            <v>3.0442734315561325E-3</v>
          </cell>
          <cell r="G665">
            <v>3.6112981532090095E-3</v>
          </cell>
          <cell r="H665">
            <v>4.470992040525726E-3</v>
          </cell>
          <cell r="I665">
            <v>6.3347054497585311E-3</v>
          </cell>
          <cell r="J665">
            <v>6.1459644315765916E-3</v>
          </cell>
          <cell r="K665">
            <v>8.409826165700832E-3</v>
          </cell>
          <cell r="L665">
            <v>6.1750297068507752E-3</v>
          </cell>
          <cell r="M665">
            <v>2.3444146746451869E-3</v>
          </cell>
          <cell r="N665">
            <v>1.0857703576834189E-3</v>
          </cell>
          <cell r="O665">
            <v>8.1147348291965441E-4</v>
          </cell>
        </row>
        <row r="666">
          <cell r="A666" t="str">
            <v>T_B_u-BEVELC-S3</v>
          </cell>
          <cell r="B666" t="str">
            <v>VAR_fout</v>
          </cell>
          <cell r="C666" t="str">
            <v>TPBSu</v>
          </cell>
          <cell r="D666">
            <v>9.5999643590318742E-4</v>
          </cell>
          <cell r="E666">
            <v>1.5065571835190675E-3</v>
          </cell>
          <cell r="F666">
            <v>1.8476869990295313E-3</v>
          </cell>
          <cell r="G666">
            <v>0.10651389469464249</v>
          </cell>
          <cell r="H666">
            <v>0.10257484075519932</v>
          </cell>
          <cell r="I666">
            <v>9.768656795137487E-2</v>
          </cell>
          <cell r="J666">
            <v>9.1509967609699872E-2</v>
          </cell>
          <cell r="K666">
            <v>8.6482052942475116E-2</v>
          </cell>
          <cell r="L666">
            <v>8.23879893116643E-2</v>
          </cell>
          <cell r="M666">
            <v>8.3017963307723514E-2</v>
          </cell>
          <cell r="N666">
            <v>0.10882589086609071</v>
          </cell>
          <cell r="O666">
            <v>0.12021493062036623</v>
          </cell>
        </row>
        <row r="667">
          <cell r="A667" t="str">
            <v>T_B_u-BEVELC-S3</v>
          </cell>
          <cell r="B667" t="str">
            <v>VAR_fin</v>
          </cell>
          <cell r="C667" t="str">
            <v>T-ELC-Bus_u_BatSTGout_S3</v>
          </cell>
          <cell r="D667">
            <v>5.2467306103660405E-3</v>
          </cell>
          <cell r="E667">
            <v>8.1415773947655003E-3</v>
          </cell>
          <cell r="F667">
            <v>9.8595225980205887E-3</v>
          </cell>
          <cell r="G667">
            <v>0.49373189195739164</v>
          </cell>
          <cell r="H667">
            <v>0.46957140601501007</v>
          </cell>
          <cell r="I667">
            <v>0.41336938800742068</v>
          </cell>
          <cell r="J667">
            <v>0.37895852700817317</v>
          </cell>
          <cell r="K667">
            <v>0.33413773317795176</v>
          </cell>
          <cell r="L667">
            <v>0.31493522316289974</v>
          </cell>
          <cell r="M667">
            <v>0.31668982512980604</v>
          </cell>
          <cell r="N667">
            <v>0.41513969958802016</v>
          </cell>
          <cell r="O667">
            <v>0.45858563423241366</v>
          </cell>
        </row>
        <row r="668">
          <cell r="A668" t="str">
            <v>T_B_u-BEVELC-S3</v>
          </cell>
          <cell r="B668" t="str">
            <v>VAR_ncap</v>
          </cell>
          <cell r="C668" t="str">
            <v>-</v>
          </cell>
          <cell r="E668">
            <v>2.9715328909228402E-6</v>
          </cell>
          <cell r="F668">
            <v>6.1946076923584799E-6</v>
          </cell>
          <cell r="G668">
            <v>1.9896250545501999E-3</v>
          </cell>
          <cell r="H668">
            <v>4.2490078385174699E-4</v>
          </cell>
          <cell r="I668">
            <v>1.41780405642912E-3</v>
          </cell>
          <cell r="J668">
            <v>4.5541911550575902E-4</v>
          </cell>
          <cell r="K668">
            <v>1.17669801222559E-3</v>
          </cell>
          <cell r="L668">
            <v>3.0792594023322701E-4</v>
          </cell>
          <cell r="M668">
            <v>1.33297964380233E-3</v>
          </cell>
          <cell r="N668">
            <v>7.2035620804666704E-4</v>
          </cell>
          <cell r="O668">
            <v>1.5488917262856999E-3</v>
          </cell>
        </row>
        <row r="669">
          <cell r="A669" t="str">
            <v>T_B_u-BEVELC-S3</v>
          </cell>
          <cell r="B669" t="str">
            <v>VAR_cap</v>
          </cell>
          <cell r="C669" t="str">
            <v>-</v>
          </cell>
          <cell r="D669">
            <v>2.2220247473643202E-5</v>
          </cell>
          <cell r="E669">
            <v>2.9428840005987437E-5</v>
          </cell>
          <cell r="F669">
            <v>3.5639701482212611E-5</v>
          </cell>
          <cell r="G669">
            <v>2.0090663411122928E-3</v>
          </cell>
          <cell r="H669">
            <v>1.9352351935624397E-3</v>
          </cell>
          <cell r="I669">
            <v>1.8426943306492601E-3</v>
          </cell>
          <cell r="J669">
            <v>1.7264993659913228E-3</v>
          </cell>
          <cell r="K669">
            <v>1.6320963648464686E-3</v>
          </cell>
          <cell r="L669">
            <v>1.5545708811290815E-3</v>
          </cell>
          <cell r="M669">
            <v>1.5667332946501782E-3</v>
          </cell>
          <cell r="N669">
            <v>2.053305620785862E-3</v>
          </cell>
          <cell r="O669">
            <v>2.2692081128942356E-3</v>
          </cell>
        </row>
        <row r="670">
          <cell r="A670" t="str">
            <v>D-T-ELC-Bus_u_S2</v>
          </cell>
          <cell r="B670" t="str">
            <v>VAR_fout</v>
          </cell>
          <cell r="C670" t="str">
            <v>T-ELC-Bus_u_BatSTGin_S2</v>
          </cell>
          <cell r="D670">
            <v>1.4259189666179298E-3</v>
          </cell>
          <cell r="E670">
            <v>2.7162510123068893E-3</v>
          </cell>
          <cell r="F670">
            <v>5.779118707539231E-3</v>
          </cell>
          <cell r="G670">
            <v>0.12299262983979209</v>
          </cell>
          <cell r="H670">
            <v>0.12235534756341514</v>
          </cell>
          <cell r="I670">
            <v>0.12544711374357248</v>
          </cell>
          <cell r="J670">
            <v>0.12416530299728018</v>
          </cell>
          <cell r="K670">
            <v>0.12008350454270054</v>
          </cell>
          <cell r="L670">
            <v>0.11954042831316947</v>
          </cell>
          <cell r="M670">
            <v>0.12139461920065206</v>
          </cell>
          <cell r="N670">
            <v>0.12217339571515748</v>
          </cell>
          <cell r="O670">
            <v>0.1266349189620545</v>
          </cell>
        </row>
        <row r="671">
          <cell r="A671" t="str">
            <v>D-T-ELC-Bus_u_S2</v>
          </cell>
          <cell r="B671" t="str">
            <v>VAR_fin</v>
          </cell>
          <cell r="C671" t="str">
            <v>TELC</v>
          </cell>
          <cell r="D671">
            <v>1.4259189666179298E-3</v>
          </cell>
          <cell r="E671">
            <v>2.7162510123068893E-3</v>
          </cell>
          <cell r="F671">
            <v>5.779118707539231E-3</v>
          </cell>
          <cell r="G671">
            <v>0.12299262983979209</v>
          </cell>
          <cell r="H671">
            <v>0.12235534756341514</v>
          </cell>
          <cell r="I671">
            <v>0.12544711374357248</v>
          </cell>
          <cell r="J671">
            <v>0.12416530299728018</v>
          </cell>
          <cell r="K671">
            <v>0.12008350454270054</v>
          </cell>
          <cell r="L671">
            <v>0.11954042831316947</v>
          </cell>
          <cell r="M671">
            <v>0.12139461920065206</v>
          </cell>
          <cell r="N671">
            <v>0.12217339571515748</v>
          </cell>
          <cell r="O671">
            <v>0.1266349189620545</v>
          </cell>
        </row>
        <row r="672">
          <cell r="A672" t="str">
            <v>D-T-ELC-Bus_u_S2</v>
          </cell>
          <cell r="B672" t="str">
            <v>VAR_ncap</v>
          </cell>
          <cell r="C672" t="str">
            <v>-</v>
          </cell>
          <cell r="D672">
            <v>4.2003176694713299E-4</v>
          </cell>
          <cell r="E672">
            <v>4.0600478696246E-4</v>
          </cell>
          <cell r="F672">
            <v>8.5363216995307299E-4</v>
          </cell>
          <cell r="G672">
            <v>1.14948766761542E-2</v>
          </cell>
          <cell r="H672">
            <v>1.0272537254978999E-3</v>
          </cell>
          <cell r="I672">
            <v>9.8263555988321403E-3</v>
          </cell>
          <cell r="J672">
            <v>2.7895424235645601E-3</v>
          </cell>
          <cell r="K672">
            <v>6.5607617688961603E-3</v>
          </cell>
          <cell r="L672">
            <v>4.8408298270067596E-3</v>
          </cell>
          <cell r="M672">
            <v>4.6688156402692697E-3</v>
          </cell>
          <cell r="N672">
            <v>7.40769097369818E-3</v>
          </cell>
          <cell r="O672">
            <v>2.9141527794945498E-3</v>
          </cell>
        </row>
        <row r="673">
          <cell r="A673" t="str">
            <v>D-T-ELC-Bus_u_S2</v>
          </cell>
          <cell r="B673" t="str">
            <v>VAR_cap</v>
          </cell>
          <cell r="C673" t="str">
            <v>-</v>
          </cell>
          <cell r="D673">
            <v>4.2003176694713299E-4</v>
          </cell>
          <cell r="E673">
            <v>8.2603655390959304E-4</v>
          </cell>
          <cell r="F673">
            <v>1.6796687238626699E-3</v>
          </cell>
          <cell r="G673">
            <v>1.30080557361065E-2</v>
          </cell>
          <cell r="H673">
            <v>1.2959483550418999E-2</v>
          </cell>
          <cell r="I673">
            <v>1.3267498227470099E-2</v>
          </cell>
          <cell r="J673">
            <v>1.31485403748054E-2</v>
          </cell>
          <cell r="K673">
            <v>1.27069601190372E-2</v>
          </cell>
          <cell r="L673">
            <v>1.2656357511058199E-2</v>
          </cell>
          <cell r="M673">
            <v>1.2871011075245201E-2</v>
          </cell>
          <cell r="N673">
            <v>1.2933923703106399E-2</v>
          </cell>
          <cell r="O673">
            <v>1.3472653911926201E-2</v>
          </cell>
        </row>
        <row r="674">
          <cell r="A674" t="str">
            <v>T-Plg-DSL-mix_S2</v>
          </cell>
          <cell r="B674" t="str">
            <v>VAR_fout</v>
          </cell>
          <cell r="C674" t="str">
            <v>CO2_T</v>
          </cell>
          <cell r="D674">
            <v>7.8278233549677596E-4</v>
          </cell>
          <cell r="E674">
            <v>0.18757324640590128</v>
          </cell>
          <cell r="F674">
            <v>0.94408689848738292</v>
          </cell>
          <cell r="G674">
            <v>1.1169220532226261</v>
          </cell>
          <cell r="H674">
            <v>2.413663599097398</v>
          </cell>
          <cell r="I674">
            <v>2.6962577236433614</v>
          </cell>
          <cell r="J674">
            <v>2.2062038993615491</v>
          </cell>
          <cell r="K674">
            <v>1.8234805627573532</v>
          </cell>
          <cell r="L674">
            <v>1.1726732041982721</v>
          </cell>
          <cell r="M674">
            <v>0.66543294782265994</v>
          </cell>
          <cell r="N674">
            <v>0.20056112181557542</v>
          </cell>
          <cell r="O674">
            <v>0.1076001663289395</v>
          </cell>
        </row>
        <row r="675">
          <cell r="A675" t="str">
            <v>T-Plg-DSL-mix_S2</v>
          </cell>
          <cell r="B675" t="str">
            <v>VAR_fout</v>
          </cell>
          <cell r="C675" t="str">
            <v>T-PEVmix-ELC_DSL_S2</v>
          </cell>
          <cell r="D675">
            <v>6.3596959449975913E-6</v>
          </cell>
          <cell r="E675">
            <v>1.523934254086852E-3</v>
          </cell>
          <cell r="F675">
            <v>7.6702109229702838E-3</v>
          </cell>
          <cell r="G675">
            <v>9.0744059116387391E-3</v>
          </cell>
          <cell r="H675">
            <v>2.0184662714092576E-2</v>
          </cell>
          <cell r="I675">
            <v>2.3071127441137842E-2</v>
          </cell>
          <cell r="J675">
            <v>2.0360015207887858E-2</v>
          </cell>
          <cell r="K675">
            <v>1.7850032981719246E-2</v>
          </cell>
          <cell r="L675">
            <v>1.1969520454468658E-2</v>
          </cell>
          <cell r="M675">
            <v>7.2125885920609886E-3</v>
          </cell>
          <cell r="N675">
            <v>2.1930784209217226E-3</v>
          </cell>
          <cell r="O675">
            <v>1.2268483282867053E-3</v>
          </cell>
        </row>
        <row r="676">
          <cell r="A676" t="str">
            <v>T-Plg-DSL-mix_S2</v>
          </cell>
          <cell r="B676" t="str">
            <v>VAR_fin</v>
          </cell>
          <cell r="C676" t="str">
            <v>TDSL</v>
          </cell>
          <cell r="D676">
            <v>1.0679158738018771E-5</v>
          </cell>
          <cell r="E676">
            <v>2.5589801692483096E-3</v>
          </cell>
          <cell r="F676">
            <v>1.2879766691505907E-2</v>
          </cell>
          <cell r="G676">
            <v>1.5237681490076756E-2</v>
          </cell>
          <cell r="H676">
            <v>3.2928562061356144E-2</v>
          </cell>
          <cell r="I676">
            <v>3.6783870718190559E-2</v>
          </cell>
          <cell r="J676">
            <v>3.0098279663868327E-2</v>
          </cell>
          <cell r="K676">
            <v>2.4876951742937942E-2</v>
          </cell>
          <cell r="L676">
            <v>1.5998270180058293E-2</v>
          </cell>
          <cell r="M676">
            <v>9.0782121121781544E-3</v>
          </cell>
          <cell r="N676">
            <v>2.7361681011674674E-3</v>
          </cell>
          <cell r="O676">
            <v>1.4679422418682046E-3</v>
          </cell>
        </row>
        <row r="677">
          <cell r="A677" t="str">
            <v>T_B_u-BEVELC-S4</v>
          </cell>
          <cell r="B677" t="str">
            <v>VAR_fout</v>
          </cell>
          <cell r="C677" t="str">
            <v>TPBSu</v>
          </cell>
          <cell r="D677">
            <v>3.4145832463834946E-5</v>
          </cell>
          <cell r="E677">
            <v>7.0803976187789748E-5</v>
          </cell>
          <cell r="F677">
            <v>1.2984452491946057E-4</v>
          </cell>
          <cell r="G677">
            <v>5.7419607179421481E-5</v>
          </cell>
          <cell r="H677">
            <v>6.5958889908864529E-5</v>
          </cell>
          <cell r="I677">
            <v>9.2401846452950929E-5</v>
          </cell>
          <cell r="J677">
            <v>9.9292656782416685E-5</v>
          </cell>
          <cell r="K677">
            <v>1.7794687473216654E-4</v>
          </cell>
          <cell r="L677">
            <v>1.2885559766867967E-4</v>
          </cell>
          <cell r="M677">
            <v>1.5364923381510216E-4</v>
          </cell>
          <cell r="N677">
            <v>1.7014142167433814E-4</v>
          </cell>
          <cell r="O677">
            <v>2.6617304024064618E-4</v>
          </cell>
        </row>
        <row r="678">
          <cell r="A678" t="str">
            <v>T_B_u-BEVELC-S4</v>
          </cell>
          <cell r="B678" t="str">
            <v>VAR_fin</v>
          </cell>
          <cell r="C678" t="str">
            <v>T-ELC-Bus_u_BatSTGout_S4</v>
          </cell>
          <cell r="D678">
            <v>2.7991345524349699E-4</v>
          </cell>
          <cell r="E678">
            <v>5.6850501528229438E-4</v>
          </cell>
          <cell r="F678">
            <v>1.0159126839694994E-3</v>
          </cell>
          <cell r="G678">
            <v>4.1815291764092823E-4</v>
          </cell>
          <cell r="H678">
            <v>4.3831596237754982E-4</v>
          </cell>
          <cell r="I678">
            <v>5.8852748831653308E-4</v>
          </cell>
          <cell r="J678">
            <v>6.0159868005305679E-4</v>
          </cell>
          <cell r="K678">
            <v>1.0296319019889254E-3</v>
          </cell>
          <cell r="L678">
            <v>7.343197391507406E-4</v>
          </cell>
          <cell r="M678">
            <v>8.7561322392780666E-4</v>
          </cell>
          <cell r="N678">
            <v>9.6959857889824727E-4</v>
          </cell>
          <cell r="O678">
            <v>1.516861673181153E-3</v>
          </cell>
        </row>
        <row r="679">
          <cell r="A679" t="str">
            <v>T_B_u-BEVELC-S4</v>
          </cell>
          <cell r="B679" t="str">
            <v>VAR_ncap</v>
          </cell>
          <cell r="C679" t="str">
            <v>-</v>
          </cell>
          <cell r="E679">
            <v>9.2986281462570798E-7</v>
          </cell>
          <cell r="F679">
            <v>9.0047923017987003E-7</v>
          </cell>
          <cell r="G679">
            <v>8.9014608623831902E-7</v>
          </cell>
          <cell r="H679">
            <v>1.47672886595625E-6</v>
          </cell>
          <cell r="I679">
            <v>1.4573506630949601E-6</v>
          </cell>
          <cell r="J679">
            <v>1.6993300659745401E-6</v>
          </cell>
          <cell r="K679">
            <v>2.41584333079625E-6</v>
          </cell>
          <cell r="L679">
            <v>2.2056138076388101E-6</v>
          </cell>
          <cell r="M679">
            <v>2.87858736442236E-6</v>
          </cell>
          <cell r="N679">
            <v>2.95301652692226E-6</v>
          </cell>
          <cell r="O679">
            <v>4.2744611234699203E-6</v>
          </cell>
        </row>
        <row r="680">
          <cell r="A680" t="str">
            <v>T_B_u-BEVELC-S4</v>
          </cell>
          <cell r="B680" t="str">
            <v>VAR_cap</v>
          </cell>
          <cell r="C680" t="str">
            <v>-</v>
          </cell>
          <cell r="D680">
            <v>4.2334739803094299E-7</v>
          </cell>
          <cell r="E680">
            <v>1.5107348258774671E-6</v>
          </cell>
          <cell r="F680">
            <v>2.327506097962737E-6</v>
          </cell>
          <cell r="G680">
            <v>1.3942894628695018E-6</v>
          </cell>
          <cell r="H680">
            <v>1.7046052743007886E-6</v>
          </cell>
          <cell r="I680">
            <v>2.1034753385239991E-6</v>
          </cell>
          <cell r="J680">
            <v>2.3145714275864162E-6</v>
          </cell>
          <cell r="K680">
            <v>3.5219016329986863E-6</v>
          </cell>
          <cell r="L680">
            <v>2.9062442879728398E-6</v>
          </cell>
          <cell r="M680">
            <v>3.4423873522764708E-6</v>
          </cell>
          <cell r="N680">
            <v>4.0193996552209885E-6</v>
          </cell>
          <cell r="O680">
            <v>6.1601503626405043E-6</v>
          </cell>
        </row>
        <row r="681">
          <cell r="A681" t="str">
            <v>D-TBDS1</v>
          </cell>
          <cell r="B681" t="str">
            <v>VAR_fout</v>
          </cell>
          <cell r="C681" t="str">
            <v>TDSL</v>
          </cell>
          <cell r="D681">
            <v>2.9751192930640649</v>
          </cell>
          <cell r="E681">
            <v>2.9709916917033961</v>
          </cell>
          <cell r="F681">
            <v>4.4716036872210099</v>
          </cell>
          <cell r="G681">
            <v>2.4081889428833705</v>
          </cell>
          <cell r="H681">
            <v>1.7834138585013255</v>
          </cell>
          <cell r="I681">
            <v>1.80265035984961</v>
          </cell>
          <cell r="J681">
            <v>1.6901236726142992</v>
          </cell>
          <cell r="K681">
            <v>1.6538759075674028</v>
          </cell>
          <cell r="L681">
            <v>1.6488487935586869</v>
          </cell>
          <cell r="M681">
            <v>1.6276400934485209</v>
          </cell>
          <cell r="N681">
            <v>1.7707456485623867</v>
          </cell>
          <cell r="O681">
            <v>1.9038885908367496</v>
          </cell>
        </row>
        <row r="682">
          <cell r="A682" t="str">
            <v>D-TBDS1</v>
          </cell>
          <cell r="B682" t="str">
            <v>VAR_fout</v>
          </cell>
          <cell r="C682" t="str">
            <v>TKER</v>
          </cell>
          <cell r="D682">
            <v>4.2402247055905598E-3</v>
          </cell>
          <cell r="E682">
            <v>6.2955017641868797E-5</v>
          </cell>
          <cell r="F682">
            <v>7.3001032612302497E-3</v>
          </cell>
          <cell r="G682">
            <v>0.88498283701302605</v>
          </cell>
          <cell r="H682">
            <v>1.1930869766544301</v>
          </cell>
          <cell r="I682">
            <v>1.1705066179396</v>
          </cell>
          <cell r="J682">
            <v>1.2828232632275001</v>
          </cell>
          <cell r="K682">
            <v>1.32138731462873</v>
          </cell>
          <cell r="L682">
            <v>1.32413908310766</v>
          </cell>
          <cell r="M682">
            <v>1.34751720162626</v>
          </cell>
          <cell r="N682">
            <v>1.2033480163565999</v>
          </cell>
          <cell r="O682">
            <v>1.07410909169036</v>
          </cell>
        </row>
        <row r="683">
          <cell r="A683" t="str">
            <v>D-TBDS1</v>
          </cell>
          <cell r="B683" t="str">
            <v>VAR_fin</v>
          </cell>
          <cell r="C683" t="str">
            <v>BDS</v>
          </cell>
          <cell r="D683">
            <v>3.0237955923844742</v>
          </cell>
          <cell r="E683">
            <v>3.0153674006390569</v>
          </cell>
          <cell r="F683">
            <v>4.5457079911919109</v>
          </cell>
          <cell r="G683">
            <v>3.3422834734898346</v>
          </cell>
          <cell r="H683">
            <v>3.0208962820602938</v>
          </cell>
          <cell r="I683">
            <v>3.0175025498963302</v>
          </cell>
          <cell r="J683">
            <v>3.0172893741896454</v>
          </cell>
          <cell r="K683">
            <v>3.0196402065414327</v>
          </cell>
          <cell r="L683">
            <v>3.0173309221617224</v>
          </cell>
          <cell r="M683">
            <v>3.0195326990215854</v>
          </cell>
          <cell r="N683">
            <v>3.018453225116541</v>
          </cell>
          <cell r="O683">
            <v>3.0224154743848932</v>
          </cell>
        </row>
        <row r="684">
          <cell r="A684" t="str">
            <v>D-T-ELC-Bus_u_S3</v>
          </cell>
          <cell r="B684" t="str">
            <v>VAR_fout</v>
          </cell>
          <cell r="C684" t="str">
            <v>T-ELC-Bus_u_BatSTGin_S3</v>
          </cell>
          <cell r="D684">
            <v>5.1472381192426185E-3</v>
          </cell>
          <cell r="E684">
            <v>8.1336087353354077E-3</v>
          </cell>
          <cell r="F684">
            <v>9.8489915640455009E-3</v>
          </cell>
          <cell r="G684">
            <v>0.49399142232839199</v>
          </cell>
          <cell r="H684">
            <v>0.46997101321629436</v>
          </cell>
          <cell r="I684">
            <v>0.41378366381151321</v>
          </cell>
          <cell r="J684">
            <v>0.37952197187883879</v>
          </cell>
          <cell r="K684">
            <v>0.33536616157196297</v>
          </cell>
          <cell r="L684">
            <v>0.31577095185840481</v>
          </cell>
          <cell r="M684">
            <v>0.31795182138488592</v>
          </cell>
          <cell r="N684">
            <v>0.41624222875535755</v>
          </cell>
          <cell r="O684">
            <v>0.46093739302072795</v>
          </cell>
        </row>
        <row r="685">
          <cell r="A685" t="str">
            <v>D-T-ELC-Bus_u_S3</v>
          </cell>
          <cell r="B685" t="str">
            <v>VAR_fin</v>
          </cell>
          <cell r="C685" t="str">
            <v>TELC</v>
          </cell>
          <cell r="D685">
            <v>5.1472381192426185E-3</v>
          </cell>
          <cell r="E685">
            <v>8.1336087353354077E-3</v>
          </cell>
          <cell r="F685">
            <v>9.8489915640455009E-3</v>
          </cell>
          <cell r="G685">
            <v>0.49399142232839199</v>
          </cell>
          <cell r="H685">
            <v>0.46997101321629436</v>
          </cell>
          <cell r="I685">
            <v>0.41378366381151321</v>
          </cell>
          <cell r="J685">
            <v>0.37952197187883879</v>
          </cell>
          <cell r="K685">
            <v>0.33536616157196297</v>
          </cell>
          <cell r="L685">
            <v>0.31577095185840481</v>
          </cell>
          <cell r="M685">
            <v>0.31795182138488592</v>
          </cell>
          <cell r="N685">
            <v>0.41624222875535755</v>
          </cell>
          <cell r="O685">
            <v>0.46093739302072795</v>
          </cell>
        </row>
        <row r="686">
          <cell r="A686" t="str">
            <v>D-T-ELC-Bus_u_S3</v>
          </cell>
          <cell r="B686" t="str">
            <v>VAR_ncap</v>
          </cell>
          <cell r="C686" t="str">
            <v>-</v>
          </cell>
          <cell r="D686">
            <v>5.5684530858684698E-4</v>
          </cell>
          <cell r="E686">
            <v>4.1159105840454303E-4</v>
          </cell>
          <cell r="F686">
            <v>5.81368040467414E-4</v>
          </cell>
          <cell r="G686">
            <v>5.1142189161894898E-2</v>
          </cell>
          <cell r="H686">
            <v>1.0855012479937001E-2</v>
          </cell>
          <cell r="I686">
            <v>3.2884772668456901E-2</v>
          </cell>
          <cell r="J686">
            <v>1.0465279857359001E-2</v>
          </cell>
          <cell r="K686">
            <v>2.4988593677569299E-2</v>
          </cell>
          <cell r="L686">
            <v>6.7893400415093104E-3</v>
          </cell>
          <cell r="M686">
            <v>2.8457906257570199E-2</v>
          </cell>
          <cell r="N686">
            <v>1.5548782005636599E-2</v>
          </cell>
          <cell r="O686">
            <v>3.31916331562781E-2</v>
          </cell>
        </row>
        <row r="687">
          <cell r="A687" t="str">
            <v>D-T-ELC-Bus_u_S3</v>
          </cell>
          <cell r="B687" t="str">
            <v>VAR_cap</v>
          </cell>
          <cell r="C687" t="str">
            <v>-</v>
          </cell>
          <cell r="D687">
            <v>5.5684530858684698E-4</v>
          </cell>
          <cell r="E687">
            <v>9.6843636699139E-4</v>
          </cell>
          <cell r="F687">
            <v>1.5498044074588001E-3</v>
          </cell>
          <cell r="G687">
            <v>5.2217897285032497E-2</v>
          </cell>
          <cell r="H687">
            <v>4.9681248278403797E-2</v>
          </cell>
          <cell r="I687">
            <v>4.3739785148394002E-2</v>
          </cell>
          <cell r="J687">
            <v>4.0124603046549898E-2</v>
          </cell>
          <cell r="K687">
            <v>3.54538735349283E-2</v>
          </cell>
          <cell r="L687">
            <v>3.3385966645554703E-2</v>
          </cell>
          <cell r="M687">
            <v>3.3612251851442801E-2</v>
          </cell>
          <cell r="N687">
            <v>4.4006688263206903E-2</v>
          </cell>
          <cell r="O687">
            <v>4.8740415161914803E-2</v>
          </cell>
        </row>
        <row r="688">
          <cell r="A688" t="str">
            <v>T-Plg-DSL-mix_S3</v>
          </cell>
          <cell r="B688" t="str">
            <v>VAR_fout</v>
          </cell>
          <cell r="C688" t="str">
            <v>CO2_T</v>
          </cell>
          <cell r="D688">
            <v>8.2324740093908198E-3</v>
          </cell>
          <cell r="E688">
            <v>49.227343204118299</v>
          </cell>
          <cell r="F688">
            <v>170.1894350251599</v>
          </cell>
          <cell r="G688">
            <v>530.96577433206426</v>
          </cell>
          <cell r="H688">
            <v>732.45239363756991</v>
          </cell>
          <cell r="I688">
            <v>451.81224627531429</v>
          </cell>
          <cell r="J688">
            <v>230.64417019512877</v>
          </cell>
          <cell r="K688">
            <v>156.15886626163251</v>
          </cell>
          <cell r="L688">
            <v>86.341785620055916</v>
          </cell>
          <cell r="M688">
            <v>41.009456052204541</v>
          </cell>
          <cell r="N688">
            <v>5.8154907099635142</v>
          </cell>
          <cell r="O688">
            <v>0.1220097017149657</v>
          </cell>
        </row>
        <row r="689">
          <cell r="A689" t="str">
            <v>T-Plg-DSL-mix_S3</v>
          </cell>
          <cell r="B689" t="str">
            <v>VAR_fout</v>
          </cell>
          <cell r="C689" t="str">
            <v>T-PEVmix-ELC_DSL_S3</v>
          </cell>
          <cell r="D689">
            <v>6.2174038588828155E-5</v>
          </cell>
          <cell r="E689">
            <v>0.3717792163700756</v>
          </cell>
          <cell r="F689">
            <v>1.2853201223101245</v>
          </cell>
          <cell r="G689">
            <v>4.0100079884869961</v>
          </cell>
          <cell r="H689">
            <v>5.6359915126150195</v>
          </cell>
          <cell r="I689">
            <v>3.6137175654694551</v>
          </cell>
          <cell r="J689">
            <v>2.020202068657146</v>
          </cell>
          <cell r="K689">
            <v>1.4754640465015894</v>
          </cell>
          <cell r="L689">
            <v>0.86527365674181056</v>
          </cell>
          <cell r="M689">
            <v>0.4338332991480075</v>
          </cell>
          <cell r="N689">
            <v>6.1038495728153536E-2</v>
          </cell>
          <cell r="O689">
            <v>1.2951057351167838E-3</v>
          </cell>
        </row>
        <row r="690">
          <cell r="A690" t="str">
            <v>T-Plg-DSL-mix_S3</v>
          </cell>
          <cell r="B690" t="str">
            <v>VAR_fin</v>
          </cell>
          <cell r="C690" t="str">
            <v>TDSL</v>
          </cell>
          <cell r="D690">
            <v>1.1231206015540005E-4</v>
          </cell>
          <cell r="E690">
            <v>0.67158721970147661</v>
          </cell>
          <cell r="F690">
            <v>2.3218203959776234</v>
          </cell>
          <cell r="G690">
            <v>7.2437349840663616</v>
          </cell>
          <cell r="H690">
            <v>9.9925292447144756</v>
          </cell>
          <cell r="I690">
            <v>6.1638778482307366</v>
          </cell>
          <cell r="J690">
            <v>3.1465780381327288</v>
          </cell>
          <cell r="K690">
            <v>2.130407452409719</v>
          </cell>
          <cell r="L690">
            <v>1.1779234054577878</v>
          </cell>
          <cell r="M690">
            <v>0.55947416169446773</v>
          </cell>
          <cell r="N690">
            <v>7.9338208867169177E-2</v>
          </cell>
          <cell r="O690">
            <v>1.6645252621414139E-3</v>
          </cell>
        </row>
        <row r="691">
          <cell r="A691" t="str">
            <v>D-T-ELC-Bus_u_S4</v>
          </cell>
          <cell r="B691" t="str">
            <v>VAR_fout</v>
          </cell>
          <cell r="C691" t="str">
            <v>T-ELC-Bus_u_BatSTGin_S4</v>
          </cell>
          <cell r="D691">
            <v>2.1021520201540503E-4</v>
          </cell>
          <cell r="E691">
            <v>5.4645826598096305E-4</v>
          </cell>
          <cell r="F691">
            <v>9.9785872515360655E-4</v>
          </cell>
          <cell r="G691">
            <v>9.3394557688248952E-4</v>
          </cell>
          <cell r="H691">
            <v>1.0721637580647493E-3</v>
          </cell>
          <cell r="I691">
            <v>1.3583331030008034E-3</v>
          </cell>
          <cell r="J691">
            <v>1.4631612048845687E-3</v>
          </cell>
          <cell r="K691">
            <v>3.1006827727324627E-3</v>
          </cell>
          <cell r="L691">
            <v>2.2294122366742311E-3</v>
          </cell>
          <cell r="M691">
            <v>2.9271606449939548E-3</v>
          </cell>
          <cell r="N691">
            <v>3.1188489510611378E-3</v>
          </cell>
          <cell r="O691">
            <v>5.3718175539195579E-3</v>
          </cell>
        </row>
        <row r="692">
          <cell r="A692" t="str">
            <v>D-T-ELC-Bus_u_S4</v>
          </cell>
          <cell r="B692" t="str">
            <v>VAR_fin</v>
          </cell>
          <cell r="C692" t="str">
            <v>TELC</v>
          </cell>
          <cell r="D692">
            <v>2.1021520201540503E-4</v>
          </cell>
          <cell r="E692">
            <v>5.4645826598096305E-4</v>
          </cell>
          <cell r="F692">
            <v>9.9785872515360655E-4</v>
          </cell>
          <cell r="G692">
            <v>9.3394557688248952E-4</v>
          </cell>
          <cell r="H692">
            <v>1.0721637580647493E-3</v>
          </cell>
          <cell r="I692">
            <v>1.3583331030008034E-3</v>
          </cell>
          <cell r="J692">
            <v>1.4631612048845687E-3</v>
          </cell>
          <cell r="K692">
            <v>3.1006827727324627E-3</v>
          </cell>
          <cell r="L692">
            <v>2.2294122366742311E-3</v>
          </cell>
          <cell r="M692">
            <v>2.9271606449939548E-3</v>
          </cell>
          <cell r="N692">
            <v>3.1188489510611378E-3</v>
          </cell>
          <cell r="O692">
            <v>5.3718175539195579E-3</v>
          </cell>
        </row>
        <row r="693">
          <cell r="A693" t="str">
            <v>D-T-ELC-Bus_u_S4</v>
          </cell>
          <cell r="B693" t="str">
            <v>VAR_ncap</v>
          </cell>
          <cell r="C693" t="str">
            <v>-</v>
          </cell>
          <cell r="D693">
            <v>2.7150014929573098E-4</v>
          </cell>
          <cell r="E693">
            <v>2.09601392572886E-4</v>
          </cell>
          <cell r="F693">
            <v>1.51541155943463E-4</v>
          </cell>
          <cell r="G693">
            <v>1.9055990290525699E-4</v>
          </cell>
          <cell r="H693">
            <v>2.0965026763454701E-4</v>
          </cell>
          <cell r="I693">
            <v>2.40010039422618E-4</v>
          </cell>
          <cell r="J693">
            <v>2.8355345496420599E-4</v>
          </cell>
          <cell r="K693">
            <v>3.2590587382755099E-4</v>
          </cell>
          <cell r="L693">
            <v>3.8386313701222E-4</v>
          </cell>
          <cell r="M693">
            <v>4.18075376527997E-4</v>
          </cell>
          <cell r="N693">
            <v>4.6932988708809102E-4</v>
          </cell>
          <cell r="O693">
            <v>6.6036622733974405E-4</v>
          </cell>
        </row>
        <row r="694">
          <cell r="A694" t="str">
            <v>D-T-ELC-Bus_u_S4</v>
          </cell>
          <cell r="B694" t="str">
            <v>VAR_cap</v>
          </cell>
          <cell r="C694" t="str">
            <v>-</v>
          </cell>
          <cell r="D694">
            <v>2.7150014929573098E-4</v>
          </cell>
          <cell r="E694">
            <v>4.8110154186861698E-4</v>
          </cell>
          <cell r="F694">
            <v>6.3264269781208003E-4</v>
          </cell>
          <cell r="G694">
            <v>4.0678588274856901E-4</v>
          </cell>
          <cell r="H694">
            <v>2.5906902772113697E-4</v>
          </cell>
          <cell r="I694">
            <v>4.09775002070126E-4</v>
          </cell>
          <cell r="J694">
            <v>4.0800129956832399E-4</v>
          </cell>
          <cell r="K694">
            <v>5.1726556229742297E-4</v>
          </cell>
          <cell r="L694">
            <v>6.2232740762976598E-4</v>
          </cell>
          <cell r="M694">
            <v>5.1762433716912601E-4</v>
          </cell>
          <cell r="N694">
            <v>7.5486964566089402E-4</v>
          </cell>
          <cell r="O694">
            <v>9.7709952545496008E-4</v>
          </cell>
        </row>
        <row r="695">
          <cell r="A695" t="str">
            <v>T_C-FC-H2O-S1</v>
          </cell>
          <cell r="B695" t="str">
            <v>VAR_fout</v>
          </cell>
          <cell r="C695" t="str">
            <v>TPCAR</v>
          </cell>
          <cell r="E695">
            <v>9.8606042488972285E-5</v>
          </cell>
          <cell r="F695">
            <v>1.2919521951703451E-4</v>
          </cell>
          <cell r="G695">
            <v>1.2123563172489246E-5</v>
          </cell>
          <cell r="H695">
            <v>1.5065166759695822E-5</v>
          </cell>
          <cell r="I695">
            <v>1.590462841411595E-5</v>
          </cell>
          <cell r="J695">
            <v>1.5664963656350691E-5</v>
          </cell>
          <cell r="K695">
            <v>1.6252711961154592E-5</v>
          </cell>
          <cell r="L695">
            <v>1.3241303856107982E-5</v>
          </cell>
          <cell r="M695">
            <v>1.2068294406027216E-5</v>
          </cell>
          <cell r="N695">
            <v>7.3418809983850187E-6</v>
          </cell>
          <cell r="O695">
            <v>4.5168349317104199E-5</v>
          </cell>
        </row>
        <row r="696">
          <cell r="A696" t="str">
            <v>T_C-FC-H2O-S1</v>
          </cell>
          <cell r="B696" t="str">
            <v>VAR_fin</v>
          </cell>
          <cell r="C696" t="str">
            <v>TH2O</v>
          </cell>
          <cell r="E696">
            <v>8.9922278155974068E-5</v>
          </cell>
          <cell r="F696">
            <v>1.1781761211167337E-4</v>
          </cell>
          <cell r="G696">
            <v>1.1055898729127306E-5</v>
          </cell>
          <cell r="H696">
            <v>1.3428587650838961E-5</v>
          </cell>
          <cell r="I696">
            <v>1.3334095651979892E-5</v>
          </cell>
          <cell r="J696">
            <v>1.2492566578041167E-5</v>
          </cell>
          <cell r="K696">
            <v>1.2270325960935709E-5</v>
          </cell>
          <cell r="L696">
            <v>9.4652152617450847E-6</v>
          </cell>
          <cell r="M696">
            <v>8.0658131864505496E-6</v>
          </cell>
          <cell r="N696">
            <v>4.7050255621358861E-6</v>
          </cell>
          <cell r="O696">
            <v>2.8628714218042714E-5</v>
          </cell>
        </row>
        <row r="697">
          <cell r="A697" t="str">
            <v>T_C-FC-H2O-S1</v>
          </cell>
          <cell r="B697" t="str">
            <v>VAR_ncap</v>
          </cell>
          <cell r="C697" t="str">
            <v>-</v>
          </cell>
          <cell r="E697">
            <v>1.1951727806329501E-5</v>
          </cell>
          <cell r="F697">
            <v>5.4730953690118997E-6</v>
          </cell>
          <cell r="G697">
            <v>6.0121481862263298E-7</v>
          </cell>
          <cell r="H697">
            <v>7.1980406863950597E-7</v>
          </cell>
          <cell r="I697">
            <v>1.30350711222315E-6</v>
          </cell>
          <cell r="J697">
            <v>9.3436610942796995E-7</v>
          </cell>
          <cell r="K697">
            <v>8.0504819243456499E-7</v>
          </cell>
          <cell r="L697">
            <v>5.8696612393834499E-7</v>
          </cell>
          <cell r="M697">
            <v>5.9997588720576396E-7</v>
          </cell>
          <cell r="N697">
            <v>4.3608222031620002E-7</v>
          </cell>
          <cell r="O697">
            <v>4.4848553801860596E-6</v>
          </cell>
        </row>
        <row r="698">
          <cell r="A698" t="str">
            <v>T_C-FC-H2O-S1</v>
          </cell>
          <cell r="B698" t="str">
            <v>VAR_cap</v>
          </cell>
          <cell r="C698" t="str">
            <v>-</v>
          </cell>
          <cell r="E698">
            <v>1.17926126503132E-5</v>
          </cell>
          <cell r="F698">
            <v>1.6494963615964591E-5</v>
          </cell>
          <cell r="G698">
            <v>1.4032238803462008E-6</v>
          </cell>
          <cell r="H698">
            <v>1.9726502281604705E-6</v>
          </cell>
          <cell r="I698">
            <v>2.3248666849064343E-6</v>
          </cell>
          <cell r="J698">
            <v>2.0318573164393523E-6</v>
          </cell>
          <cell r="K698">
            <v>1.8868453077895381E-6</v>
          </cell>
          <cell r="L698">
            <v>1.6639463305494E-6</v>
          </cell>
          <cell r="M698">
            <v>1.3622552063082579E-6</v>
          </cell>
          <cell r="N698">
            <v>1.005594096298283E-6</v>
          </cell>
          <cell r="O698">
            <v>5.5209134877080199E-6</v>
          </cell>
        </row>
        <row r="699">
          <cell r="A699" t="str">
            <v>T_B_c-ICEDSL-S1</v>
          </cell>
          <cell r="B699" t="str">
            <v>VAR_fout</v>
          </cell>
          <cell r="C699" t="str">
            <v>CO2_T</v>
          </cell>
          <cell r="D699">
            <v>8.2671387086391608</v>
          </cell>
          <cell r="E699">
            <v>22.27438367908977</v>
          </cell>
          <cell r="F699">
            <v>26.897930809827127</v>
          </cell>
        </row>
        <row r="700">
          <cell r="A700" t="str">
            <v>T_B_c-ICEDSL-S1</v>
          </cell>
          <cell r="B700" t="str">
            <v>VAR_fout</v>
          </cell>
          <cell r="C700" t="str">
            <v>TPBSc</v>
          </cell>
          <cell r="D700">
            <v>1.397622027647537E-2</v>
          </cell>
          <cell r="E700">
            <v>3.8493228735571323E-2</v>
          </cell>
          <cell r="F700">
            <v>4.7035795049809953E-2</v>
          </cell>
        </row>
        <row r="701">
          <cell r="A701" t="str">
            <v>T_B_c-ICEDSL-S1</v>
          </cell>
          <cell r="B701" t="str">
            <v>VAR_fin</v>
          </cell>
          <cell r="C701" t="str">
            <v>TDSL</v>
          </cell>
          <cell r="D701">
            <v>0.1127849755612436</v>
          </cell>
          <cell r="E701">
            <v>0.30387972277066594</v>
          </cell>
          <cell r="F701">
            <v>0.36695676411769657</v>
          </cell>
        </row>
        <row r="702">
          <cell r="A702" t="str">
            <v>T_B_c-ICEDSL-S1</v>
          </cell>
          <cell r="B702" t="str">
            <v>VAR_ncap</v>
          </cell>
          <cell r="C702" t="str">
            <v>-</v>
          </cell>
          <cell r="E702">
            <v>4.8265498186931101E-4</v>
          </cell>
          <cell r="F702">
            <v>1.8712124377495901E-4</v>
          </cell>
        </row>
        <row r="703">
          <cell r="A703" t="str">
            <v>T_B_c-ICEDSL-S1</v>
          </cell>
          <cell r="B703" t="str">
            <v>VAR_cap</v>
          </cell>
          <cell r="C703" t="str">
            <v>-</v>
          </cell>
          <cell r="D703">
            <v>3.05805288461538E-4</v>
          </cell>
          <cell r="E703">
            <v>8.4188688957370335E-4</v>
          </cell>
          <cell r="F703">
            <v>1.0289098124405297E-3</v>
          </cell>
          <cell r="G703">
            <v>-4.974465282942854E-9</v>
          </cell>
          <cell r="H703">
            <v>4.3619967612023658E-9</v>
          </cell>
        </row>
        <row r="704">
          <cell r="A704" t="str">
            <v>T-Plg-DSL-mix_S4</v>
          </cell>
          <cell r="B704" t="str">
            <v>VAR_fout</v>
          </cell>
          <cell r="C704" t="str">
            <v>CO2_T</v>
          </cell>
          <cell r="D704">
            <v>0.402549067495513</v>
          </cell>
          <cell r="E704">
            <v>2.0685079276779699</v>
          </cell>
          <cell r="F704">
            <v>2.8200349893551819</v>
          </cell>
          <cell r="G704">
            <v>3.387386493081058</v>
          </cell>
          <cell r="H704">
            <v>179.18919740957392</v>
          </cell>
          <cell r="I704">
            <v>315.51778779479673</v>
          </cell>
          <cell r="J704">
            <v>277.63209741896605</v>
          </cell>
          <cell r="K704">
            <v>161.68837436353368</v>
          </cell>
          <cell r="L704">
            <v>157.3214613288624</v>
          </cell>
          <cell r="M704">
            <v>189.8361212590093</v>
          </cell>
          <cell r="N704">
            <v>238.16858828110028</v>
          </cell>
          <cell r="O704">
            <v>232.38974250637281</v>
          </cell>
        </row>
        <row r="705">
          <cell r="A705" t="str">
            <v>T-Plg-DSL-mix_S4</v>
          </cell>
          <cell r="B705" t="str">
            <v>VAR_fout</v>
          </cell>
          <cell r="C705" t="str">
            <v>T-PEVmix-ELC_DSL_S4</v>
          </cell>
          <cell r="D705">
            <v>2.8941711304497288E-3</v>
          </cell>
          <cell r="E705">
            <v>1.4871766973994291E-2</v>
          </cell>
          <cell r="F705">
            <v>2.0274954066663818E-2</v>
          </cell>
          <cell r="G705">
            <v>2.4353990575471489E-2</v>
          </cell>
          <cell r="H705">
            <v>1.2921987804413004</v>
          </cell>
          <cell r="I705">
            <v>2.3949497203903811</v>
          </cell>
          <cell r="J705">
            <v>2.2216583842901816</v>
          </cell>
          <cell r="K705">
            <v>1.4363908196513522</v>
          </cell>
          <cell r="L705">
            <v>1.4773463280914714</v>
          </cell>
          <cell r="M705">
            <v>1.8785226965978088</v>
          </cell>
          <cell r="N705">
            <v>2.3576336578112245</v>
          </cell>
          <cell r="O705">
            <v>2.3017740524307131</v>
          </cell>
        </row>
        <row r="706">
          <cell r="A706" t="str">
            <v>T-Plg-DSL-mix_S4</v>
          </cell>
          <cell r="B706" t="str">
            <v>VAR_fin</v>
          </cell>
          <cell r="C706" t="str">
            <v>TDSL</v>
          </cell>
          <cell r="D706">
            <v>5.4918017393657996E-3</v>
          </cell>
          <cell r="E706">
            <v>2.8219753447175557E-2</v>
          </cell>
          <cell r="F706">
            <v>3.8472510086701016E-2</v>
          </cell>
          <cell r="G706">
            <v>4.6212639741897175E-2</v>
          </cell>
          <cell r="H706">
            <v>2.4446002375112421</v>
          </cell>
          <cell r="I706">
            <v>4.3044718662318937</v>
          </cell>
          <cell r="J706">
            <v>3.7876138802041708</v>
          </cell>
          <cell r="K706">
            <v>2.205844125014099</v>
          </cell>
          <cell r="L706">
            <v>2.14626823095311</v>
          </cell>
          <cell r="M706">
            <v>2.5898515860710725</v>
          </cell>
          <cell r="N706">
            <v>3.2492303994693064</v>
          </cell>
          <cell r="O706">
            <v>3.1703921215057629</v>
          </cell>
        </row>
        <row r="707">
          <cell r="A707" t="str">
            <v>T_C-FC-H2O-S2</v>
          </cell>
          <cell r="B707" t="str">
            <v>VAR_fout</v>
          </cell>
          <cell r="C707" t="str">
            <v>TPCAR</v>
          </cell>
          <cell r="D707">
            <v>8.1861188620317208E-5</v>
          </cell>
          <cell r="E707">
            <v>1.5955590326300405E-4</v>
          </cell>
          <cell r="F707">
            <v>1.9017233245238385E-4</v>
          </cell>
          <cell r="G707">
            <v>2.8746938010839404E-5</v>
          </cell>
          <cell r="H707">
            <v>2.3272986389730966E-5</v>
          </cell>
          <cell r="I707">
            <v>1.9514706273741697E-5</v>
          </cell>
          <cell r="J707">
            <v>2.10715354269072E-5</v>
          </cell>
          <cell r="K707">
            <v>2.3127907424310528E-5</v>
          </cell>
          <cell r="L707">
            <v>2.0097590371956495E-5</v>
          </cell>
          <cell r="M707">
            <v>2.2014776300996819E-5</v>
          </cell>
          <cell r="N707">
            <v>2.0203775293652861E-5</v>
          </cell>
          <cell r="O707">
            <v>7.2429654203128987E-5</v>
          </cell>
        </row>
        <row r="708">
          <cell r="A708" t="str">
            <v>T_C-FC-H2O-S2</v>
          </cell>
          <cell r="B708" t="str">
            <v>VAR_fin</v>
          </cell>
          <cell r="C708" t="str">
            <v>TH2O</v>
          </cell>
          <cell r="D708">
            <v>9.1824598492855678E-5</v>
          </cell>
          <cell r="E708">
            <v>1.7897561715411004E-4</v>
          </cell>
          <cell r="F708">
            <v>2.1331840358296465E-4</v>
          </cell>
          <cell r="G708">
            <v>3.2245757546808927E-5</v>
          </cell>
          <cell r="H708">
            <v>2.5564274151240254E-5</v>
          </cell>
          <cell r="I708">
            <v>2.020449373881632E-5</v>
          </cell>
          <cell r="J708">
            <v>2.0592146586785755E-5</v>
          </cell>
          <cell r="K708">
            <v>2.1359532871599124E-5</v>
          </cell>
          <cell r="L708">
            <v>1.74620259945823E-5</v>
          </cell>
          <cell r="M708">
            <v>1.7833700015572557E-5</v>
          </cell>
          <cell r="N708">
            <v>1.5793885880827326E-5</v>
          </cell>
          <cell r="O708">
            <v>5.5680327283800195E-5</v>
          </cell>
        </row>
        <row r="709">
          <cell r="A709" t="str">
            <v>T_C-FC-H2O-S2</v>
          </cell>
          <cell r="B709" t="str">
            <v>VAR_ncap</v>
          </cell>
          <cell r="C709" t="str">
            <v>-</v>
          </cell>
          <cell r="E709">
            <v>6.6383049686727998E-6</v>
          </cell>
          <cell r="F709">
            <v>3.1847427660677399E-6</v>
          </cell>
          <cell r="G709">
            <v>5.9568978422934695E-7</v>
          </cell>
          <cell r="H709">
            <v>6.1680306359710398E-7</v>
          </cell>
          <cell r="I709">
            <v>9.1783483863764903E-7</v>
          </cell>
          <cell r="J709">
            <v>8.31152893992827E-7</v>
          </cell>
          <cell r="K709">
            <v>7.1751649639233097E-7</v>
          </cell>
          <cell r="L709">
            <v>6.0912120380905799E-7</v>
          </cell>
          <cell r="M709">
            <v>7.4677042677712697E-7</v>
          </cell>
          <cell r="N709">
            <v>6.8756577818562996E-7</v>
          </cell>
          <cell r="O709">
            <v>4.3871019946821996E-6</v>
          </cell>
        </row>
        <row r="710">
          <cell r="A710" t="str">
            <v>T_C-FC-H2O-S2</v>
          </cell>
          <cell r="B710" t="str">
            <v>VAR_cap</v>
          </cell>
          <cell r="C710" t="str">
            <v>-</v>
          </cell>
          <cell r="D710">
            <v>6.33333333333333E-6</v>
          </cell>
          <cell r="E710">
            <v>1.288326154611863E-5</v>
          </cell>
          <cell r="F710">
            <v>1.5640053083069684E-5</v>
          </cell>
          <cell r="G710">
            <v>1.9965804534628703E-6</v>
          </cell>
          <cell r="H710">
            <v>1.8393354669319302E-6</v>
          </cell>
          <cell r="I710">
            <v>1.8015129429562959E-6</v>
          </cell>
          <cell r="J710">
            <v>1.7240822866887772E-6</v>
          </cell>
          <cell r="K710">
            <v>1.6725701073286479E-6</v>
          </cell>
          <cell r="L710">
            <v>1.6406524665470151E-6</v>
          </cell>
          <cell r="M710">
            <v>1.600878418054059E-6</v>
          </cell>
          <cell r="N710">
            <v>1.57917955566236E-6</v>
          </cell>
          <cell r="O710">
            <v>5.8214381996449597E-6</v>
          </cell>
        </row>
        <row r="711">
          <cell r="A711" t="str">
            <v>T_B_c-ICEDSL-S2</v>
          </cell>
          <cell r="B711" t="str">
            <v>VAR_fout</v>
          </cell>
          <cell r="C711" t="str">
            <v>CO2_T</v>
          </cell>
          <cell r="D711">
            <v>37.987547575983697</v>
          </cell>
          <cell r="E711">
            <v>28.986128463273118</v>
          </cell>
          <cell r="F711">
            <v>30.941176134162909</v>
          </cell>
        </row>
        <row r="712">
          <cell r="A712" t="str">
            <v>T_B_c-ICEDSL-S2</v>
          </cell>
          <cell r="B712" t="str">
            <v>VAR_fout</v>
          </cell>
          <cell r="C712" t="str">
            <v>TPBSc</v>
          </cell>
          <cell r="D712">
            <v>4.5328963798531338E-2</v>
          </cell>
          <cell r="E712">
            <v>3.4726581446009923E-2</v>
          </cell>
          <cell r="F712">
            <v>3.7073181219646062E-2</v>
          </cell>
        </row>
        <row r="713">
          <cell r="A713" t="str">
            <v>T_B_c-ICEDSL-S2</v>
          </cell>
          <cell r="B713" t="str">
            <v>VAR_fin</v>
          </cell>
          <cell r="C713" t="str">
            <v>TDSL</v>
          </cell>
          <cell r="D713">
            <v>0.51824757948136024</v>
          </cell>
          <cell r="E713">
            <v>0.39544513592459846</v>
          </cell>
          <cell r="F713">
            <v>0.42211700046606915</v>
          </cell>
        </row>
        <row r="714">
          <cell r="A714" t="str">
            <v>T_B_c-ICEDSL-S2</v>
          </cell>
          <cell r="B714" t="str">
            <v>VAR_ncap</v>
          </cell>
          <cell r="C714" t="str">
            <v>-</v>
          </cell>
          <cell r="E714">
            <v>2.6914991480481901E-6</v>
          </cell>
          <cell r="F714">
            <v>3.1096832286334601E-6</v>
          </cell>
        </row>
        <row r="715">
          <cell r="A715" t="str">
            <v>T_B_c-ICEDSL-S2</v>
          </cell>
          <cell r="B715" t="str">
            <v>VAR_cap</v>
          </cell>
          <cell r="C715" t="str">
            <v>-</v>
          </cell>
          <cell r="D715">
            <v>9.8781714597984409E-4</v>
          </cell>
          <cell r="E715">
            <v>8.0435281779596608E-4</v>
          </cell>
          <cell r="F715">
            <v>8.0740959825164964E-4</v>
          </cell>
          <cell r="G715">
            <v>-5.5493791472878765E-9</v>
          </cell>
          <cell r="H715">
            <v>2.692890767929845E-9</v>
          </cell>
        </row>
        <row r="716">
          <cell r="A716" t="str">
            <v>T_TW-FCLH2O-S1</v>
          </cell>
          <cell r="B716" t="str">
            <v>VAR_fout</v>
          </cell>
          <cell r="C716" t="str">
            <v>TPTWL</v>
          </cell>
          <cell r="G716">
            <v>5.7089133220480904E-4</v>
          </cell>
          <cell r="H716">
            <v>1.4617371783799914E-3</v>
          </cell>
          <cell r="I716">
            <v>2.0732120271256377E-3</v>
          </cell>
          <cell r="J716">
            <v>3.1211812902191189E-3</v>
          </cell>
          <cell r="K716">
            <v>4.9409056278287549E-3</v>
          </cell>
          <cell r="L716">
            <v>7.0576111730354593E-3</v>
          </cell>
          <cell r="M716">
            <v>8.7988405503841467E-3</v>
          </cell>
          <cell r="N716">
            <v>8.4964953554154763E-3</v>
          </cell>
          <cell r="O716">
            <v>1.1960401100203065E-2</v>
          </cell>
        </row>
        <row r="717">
          <cell r="A717" t="str">
            <v>T_TW-FCLH2O-S1</v>
          </cell>
          <cell r="B717" t="str">
            <v>VAR_fin</v>
          </cell>
          <cell r="C717" t="str">
            <v>TH2O</v>
          </cell>
          <cell r="G717">
            <v>1.2306031847818689E-4</v>
          </cell>
          <cell r="H717">
            <v>3.1202897159174109E-4</v>
          </cell>
          <cell r="I717">
            <v>4.3671566495158436E-4</v>
          </cell>
          <cell r="J717">
            <v>6.4822936077932672E-4</v>
          </cell>
          <cell r="K717">
            <v>1.0078761523861128E-3</v>
          </cell>
          <cell r="L717">
            <v>1.4315750662620586E-3</v>
          </cell>
          <cell r="M717">
            <v>1.7820049226939028E-3</v>
          </cell>
          <cell r="N717">
            <v>1.7207717837704423E-3</v>
          </cell>
          <cell r="O717">
            <v>2.4223070660173403E-3</v>
          </cell>
        </row>
        <row r="718">
          <cell r="A718" t="str">
            <v>T_TW-FCLH2O-S1</v>
          </cell>
          <cell r="B718" t="str">
            <v>VAR_ncap</v>
          </cell>
          <cell r="C718" t="str">
            <v>-</v>
          </cell>
          <cell r="G718">
            <v>2.1922833735835501E-4</v>
          </cell>
          <cell r="H718">
            <v>3.4801616260643302E-4</v>
          </cell>
          <cell r="I718">
            <v>4.1330424204433799E-4</v>
          </cell>
          <cell r="J718">
            <v>6.2074070885559396E-4</v>
          </cell>
          <cell r="K718">
            <v>1.1670321425439299E-3</v>
          </cell>
          <cell r="L718">
            <v>1.27958285651328E-3</v>
          </cell>
          <cell r="M718">
            <v>1.57479456907057E-3</v>
          </cell>
          <cell r="N718">
            <v>1.5286358739838E-3</v>
          </cell>
          <cell r="O718">
            <v>2.1626481788911901E-3</v>
          </cell>
        </row>
        <row r="719">
          <cell r="A719" t="str">
            <v>T_TW-FCLH2O-S1</v>
          </cell>
          <cell r="B719" t="str">
            <v>VAR_cap</v>
          </cell>
          <cell r="C719" t="str">
            <v>-</v>
          </cell>
          <cell r="G719">
            <v>2.1922833735835501E-4</v>
          </cell>
          <cell r="H719">
            <v>5.668644578284011E-4</v>
          </cell>
          <cell r="I719">
            <v>8.0701558911408153E-4</v>
          </cell>
          <cell r="J719">
            <v>1.2137656790065911E-3</v>
          </cell>
          <cell r="K719">
            <v>1.9282588996207448E-3</v>
          </cell>
          <cell r="L719">
            <v>2.7249189364187058E-3</v>
          </cell>
          <cell r="M719">
            <v>3.4503046038644146E-3</v>
          </cell>
          <cell r="N719">
            <v>3.3291224109122993E-3</v>
          </cell>
          <cell r="O719">
            <v>4.7488349851335836E-3</v>
          </cell>
        </row>
        <row r="720">
          <cell r="A720" t="str">
            <v>D-T-ELC-TW_Bat_S1</v>
          </cell>
          <cell r="B720" t="str">
            <v>VAR_fout</v>
          </cell>
          <cell r="C720" t="str">
            <v>T-ELC-TWSTGin_S1</v>
          </cell>
          <cell r="D720">
            <v>1.6179677772921717E-3</v>
          </cell>
          <cell r="E720">
            <v>2.4093386313905349E-3</v>
          </cell>
          <cell r="F720">
            <v>2.4698166069782312E-3</v>
          </cell>
          <cell r="G720">
            <v>1.1563469600215962E-2</v>
          </cell>
          <cell r="H720">
            <v>1.587294172656506E-2</v>
          </cell>
          <cell r="I720">
            <v>1.5043111474765853E-2</v>
          </cell>
          <cell r="J720">
            <v>1.6574112081661173E-2</v>
          </cell>
          <cell r="K720">
            <v>3.3440758701256887E-2</v>
          </cell>
          <cell r="L720">
            <v>2.796228842127289E-2</v>
          </cell>
          <cell r="M720">
            <v>4.6289489857367312E-2</v>
          </cell>
          <cell r="N720">
            <v>3.5953152702057005E-2</v>
          </cell>
          <cell r="O720">
            <v>7.2564887044195961E-2</v>
          </cell>
        </row>
        <row r="721">
          <cell r="A721" t="str">
            <v>D-T-ELC-TW_Bat_S1</v>
          </cell>
          <cell r="B721" t="str">
            <v>VAR_fin</v>
          </cell>
          <cell r="C721" t="str">
            <v>TELC</v>
          </cell>
          <cell r="D721">
            <v>1.6179677772921717E-3</v>
          </cell>
          <cell r="E721">
            <v>2.4093386313905349E-3</v>
          </cell>
          <cell r="F721">
            <v>2.4698166069782312E-3</v>
          </cell>
          <cell r="G721">
            <v>1.1563469600215962E-2</v>
          </cell>
          <cell r="H721">
            <v>1.587294172656506E-2</v>
          </cell>
          <cell r="I721">
            <v>1.5043111474765853E-2</v>
          </cell>
          <cell r="J721">
            <v>1.6574112081661173E-2</v>
          </cell>
          <cell r="K721">
            <v>3.3440758701256887E-2</v>
          </cell>
          <cell r="L721">
            <v>2.796228842127289E-2</v>
          </cell>
          <cell r="M721">
            <v>4.6289489857367312E-2</v>
          </cell>
          <cell r="N721">
            <v>3.5953152702057005E-2</v>
          </cell>
          <cell r="O721">
            <v>7.2564887044195961E-2</v>
          </cell>
        </row>
        <row r="722">
          <cell r="A722" t="str">
            <v>D-T-ELC-TW_Bat_S1</v>
          </cell>
          <cell r="B722" t="str">
            <v>VAR_ncap</v>
          </cell>
          <cell r="C722" t="str">
            <v>-</v>
          </cell>
          <cell r="D722">
            <v>4.02032909759877E-4</v>
          </cell>
          <cell r="E722">
            <v>2.5323685496253499E-6</v>
          </cell>
          <cell r="F722">
            <v>9.2966166932588308E-6</v>
          </cell>
          <cell r="G722">
            <v>9.1823426872851197E-4</v>
          </cell>
          <cell r="H722">
            <v>7.60290265332704E-4</v>
          </cell>
          <cell r="I722">
            <v>6.4301522214869802E-4</v>
          </cell>
          <cell r="J722">
            <v>7.2025421432361705E-4</v>
          </cell>
          <cell r="K722">
            <v>2.60798132357644E-3</v>
          </cell>
          <cell r="L722">
            <v>3.2532508798116499E-5</v>
          </cell>
          <cell r="M722">
            <v>3.5415016423924698E-3</v>
          </cell>
          <cell r="N722">
            <v>2.6638083199400698E-4</v>
          </cell>
          <cell r="O722">
            <v>5.0492344648495604E-3</v>
          </cell>
        </row>
        <row r="723">
          <cell r="A723" t="str">
            <v>D-T-ELC-TW_Bat_S1</v>
          </cell>
          <cell r="B723" t="str">
            <v>VAR_cap</v>
          </cell>
          <cell r="C723" t="str">
            <v>-</v>
          </cell>
          <cell r="D723">
            <v>4.02032909759877E-4</v>
          </cell>
          <cell r="E723">
            <v>4.0456527830950198E-4</v>
          </cell>
          <cell r="F723">
            <v>4.1386189500276099E-4</v>
          </cell>
          <cell r="G723">
            <v>1.22389390256292E-3</v>
          </cell>
          <cell r="H723">
            <v>1.68328759797421E-3</v>
          </cell>
          <cell r="I723">
            <v>1.59613187215804E-3</v>
          </cell>
          <cell r="J723">
            <v>1.75748829924057E-3</v>
          </cell>
          <cell r="K723">
            <v>3.5478877614121798E-3</v>
          </cell>
          <cell r="L723">
            <v>2.9644918549870899E-3</v>
          </cell>
          <cell r="M723">
            <v>4.9102172098189501E-3</v>
          </cell>
          <cell r="N723">
            <v>3.8136446949132998E-3</v>
          </cell>
          <cell r="O723">
            <v>7.7056431351194502E-3</v>
          </cell>
        </row>
        <row r="724">
          <cell r="A724" t="str">
            <v>T_C-FC-H2O-S3</v>
          </cell>
          <cell r="B724" t="str">
            <v>VAR_fout</v>
          </cell>
          <cell r="C724" t="str">
            <v>TPCAR</v>
          </cell>
          <cell r="D724">
            <v>6.8714664191791642E-4</v>
          </cell>
          <cell r="E724">
            <v>1.5804298293733425E-3</v>
          </cell>
          <cell r="F724">
            <v>1.4666936370137302E-3</v>
          </cell>
          <cell r="G724">
            <v>4.4397482524081586E-5</v>
          </cell>
          <cell r="H724">
            <v>2.9639073183683355E-5</v>
          </cell>
          <cell r="I724">
            <v>1.9603618215046259E-5</v>
          </cell>
          <cell r="J724">
            <v>2.152066928692841E-5</v>
          </cell>
          <cell r="K724">
            <v>2.3981493259514027E-5</v>
          </cell>
          <cell r="L724">
            <v>2.2432606644277403E-5</v>
          </cell>
          <cell r="M724">
            <v>2.5093689008337501E-5</v>
          </cell>
          <cell r="N724">
            <v>2.831608399400025E-5</v>
          </cell>
          <cell r="O724">
            <v>8.2879974943196328E-5</v>
          </cell>
        </row>
        <row r="725">
          <cell r="A725" t="str">
            <v>T_C-FC-H2O-S3</v>
          </cell>
          <cell r="B725" t="str">
            <v>VAR_fin</v>
          </cell>
          <cell r="C725" t="str">
            <v>TH2O</v>
          </cell>
          <cell r="D725">
            <v>8.2788246075951707E-4</v>
          </cell>
          <cell r="E725">
            <v>1.9041206874669469E-3</v>
          </cell>
          <cell r="F725">
            <v>1.7670899678736973E-3</v>
          </cell>
          <cell r="G725">
            <v>5.3490615890916417E-5</v>
          </cell>
          <cell r="H725">
            <v>3.5096939033944736E-5</v>
          </cell>
          <cell r="I725">
            <v>2.1866459779227959E-5</v>
          </cell>
          <cell r="J725">
            <v>2.2564377776245175E-5</v>
          </cell>
          <cell r="K725">
            <v>2.3751896570868945E-5</v>
          </cell>
          <cell r="L725">
            <v>2.0896551647766317E-5</v>
          </cell>
          <cell r="M725">
            <v>2.17417901919028E-5</v>
          </cell>
          <cell r="N725">
            <v>2.3694947144997639E-5</v>
          </cell>
          <cell r="O725">
            <v>6.8193555588500027E-5</v>
          </cell>
        </row>
        <row r="726">
          <cell r="A726" t="str">
            <v>T_C-FC-H2O-S3</v>
          </cell>
          <cell r="B726" t="str">
            <v>VAR_ncap</v>
          </cell>
          <cell r="C726" t="str">
            <v>-</v>
          </cell>
          <cell r="E726">
            <v>5.6361525115450002E-6</v>
          </cell>
          <cell r="F726">
            <v>2.3645092334372599E-6</v>
          </cell>
          <cell r="G726">
            <v>5.4859512970274696E-7</v>
          </cell>
          <cell r="H726">
            <v>5.7002975738503004E-7</v>
          </cell>
          <cell r="I726">
            <v>7.6387280074438496E-7</v>
          </cell>
          <cell r="J726">
            <v>7.7002776390003503E-7</v>
          </cell>
          <cell r="K726">
            <v>6.7231232362143305E-7</v>
          </cell>
          <cell r="L726">
            <v>6.1528949348252096E-7</v>
          </cell>
          <cell r="M726">
            <v>8.1487386950792902E-7</v>
          </cell>
          <cell r="N726">
            <v>8.3461267895958897E-7</v>
          </cell>
          <cell r="O726">
            <v>4.5299075794473597E-6</v>
          </cell>
        </row>
        <row r="727">
          <cell r="A727" t="str">
            <v>T_C-FC-H2O-S3</v>
          </cell>
          <cell r="B727" t="str">
            <v>VAR_cap</v>
          </cell>
          <cell r="C727" t="str">
            <v>-</v>
          </cell>
          <cell r="D727">
            <v>5.3640968433662271E-5</v>
          </cell>
          <cell r="E727">
            <v>1.1359792700018997E-4</v>
          </cell>
          <cell r="F727">
            <v>1.104241328238296E-4</v>
          </cell>
          <cell r="G727">
            <v>2.6425888514955111E-6</v>
          </cell>
          <cell r="H727">
            <v>1.9951672250440372E-6</v>
          </cell>
          <cell r="I727">
            <v>1.5838906027148509E-6</v>
          </cell>
          <cell r="J727">
            <v>1.6363303734237046E-6</v>
          </cell>
          <cell r="K727">
            <v>1.6233288960172509E-6</v>
          </cell>
          <cell r="L727">
            <v>1.5621030317047419E-6</v>
          </cell>
          <cell r="M727">
            <v>1.6731007909901801E-6</v>
          </cell>
          <cell r="N727">
            <v>1.8141626164435148E-6</v>
          </cell>
          <cell r="O727">
            <v>6.1793941279148702E-6</v>
          </cell>
        </row>
        <row r="728">
          <cell r="A728" t="str">
            <v>T_B_c-ICEDSL-S3</v>
          </cell>
          <cell r="B728" t="str">
            <v>VAR_fout</v>
          </cell>
          <cell r="C728" t="str">
            <v>CO2_T</v>
          </cell>
          <cell r="D728">
            <v>11.503681864528978</v>
          </cell>
          <cell r="E728">
            <v>9.1731783719910922</v>
          </cell>
          <cell r="F728">
            <v>10.36426434402946</v>
          </cell>
        </row>
        <row r="729">
          <cell r="A729" t="str">
            <v>T_B_c-ICEDSL-S3</v>
          </cell>
          <cell r="B729" t="str">
            <v>VAR_fout</v>
          </cell>
          <cell r="C729" t="str">
            <v>TPBSc</v>
          </cell>
          <cell r="D729">
            <v>9.0945830035044327E-3</v>
          </cell>
          <cell r="E729">
            <v>7.2814118320770711E-3</v>
          </cell>
          <cell r="F729">
            <v>8.2279893355923367E-3</v>
          </cell>
        </row>
        <row r="730">
          <cell r="A730" t="str">
            <v>T_B_c-ICEDSL-S3</v>
          </cell>
          <cell r="B730" t="str">
            <v>VAR_fin</v>
          </cell>
          <cell r="C730" t="str">
            <v>TDSL</v>
          </cell>
          <cell r="D730">
            <v>0.1569397253005318</v>
          </cell>
          <cell r="E730">
            <v>0.12514568038187032</v>
          </cell>
          <cell r="F730">
            <v>0.14139514794037425</v>
          </cell>
        </row>
        <row r="731">
          <cell r="A731" t="str">
            <v>T_B_c-ICEDSL-S3</v>
          </cell>
          <cell r="B731" t="str">
            <v>VAR_ncap</v>
          </cell>
          <cell r="C731" t="str">
            <v>-</v>
          </cell>
          <cell r="E731">
            <v>1.1186507126963999E-6</v>
          </cell>
          <cell r="F731">
            <v>1.0052619148991799E-6</v>
          </cell>
          <cell r="O731">
            <v>1.02291674648754E-8</v>
          </cell>
        </row>
        <row r="732">
          <cell r="A732" t="str">
            <v>T_B_c-ICEDSL-S3</v>
          </cell>
          <cell r="B732" t="str">
            <v>VAR_cap</v>
          </cell>
          <cell r="C732" t="str">
            <v>-</v>
          </cell>
          <cell r="D732">
            <v>2.002835912716405E-4</v>
          </cell>
          <cell r="E732">
            <v>1.7884305734945519E-4</v>
          </cell>
          <cell r="F732">
            <v>1.7979393511344109E-4</v>
          </cell>
          <cell r="G732">
            <v>-1.4301949389594702E-9</v>
          </cell>
          <cell r="O732">
            <v>1.02291674648754E-8</v>
          </cell>
        </row>
        <row r="733">
          <cell r="A733" t="str">
            <v>T_TW-FCLH2O-S2</v>
          </cell>
          <cell r="B733" t="str">
            <v>VAR_fout</v>
          </cell>
          <cell r="C733" t="str">
            <v>TPTWL</v>
          </cell>
          <cell r="G733">
            <v>2.9866721444890933E-4</v>
          </cell>
          <cell r="H733">
            <v>7.1719829742921022E-4</v>
          </cell>
          <cell r="I733">
            <v>1.0986198040461603E-3</v>
          </cell>
          <cell r="J733">
            <v>1.5100274608716797E-3</v>
          </cell>
          <cell r="K733">
            <v>2.140670815022741E-3</v>
          </cell>
          <cell r="L733">
            <v>2.5467125108570806E-3</v>
          </cell>
          <cell r="M733">
            <v>3.3906546836402944E-3</v>
          </cell>
          <cell r="N733">
            <v>3.2845197089861416E-3</v>
          </cell>
          <cell r="O733">
            <v>4.6730530181000518E-3</v>
          </cell>
        </row>
        <row r="734">
          <cell r="A734" t="str">
            <v>T_TW-FCLH2O-S2</v>
          </cell>
          <cell r="B734" t="str">
            <v>VAR_fin</v>
          </cell>
          <cell r="C734" t="str">
            <v>TH2O</v>
          </cell>
          <cell r="G734">
            <v>1.105811649749042E-4</v>
          </cell>
          <cell r="H734">
            <v>2.632434089538664E-4</v>
          </cell>
          <cell r="I734">
            <v>3.9910205219050732E-4</v>
          </cell>
          <cell r="J734">
            <v>5.4127047819269416E-4</v>
          </cell>
          <cell r="K734">
            <v>7.5608665560114889E-4</v>
          </cell>
          <cell r="L734">
            <v>8.9196813109331777E-4</v>
          </cell>
          <cell r="M734">
            <v>1.184337636939454E-3</v>
          </cell>
          <cell r="N734">
            <v>1.1472652551115365E-3</v>
          </cell>
          <cell r="O734">
            <v>1.6322725506236E-3</v>
          </cell>
        </row>
        <row r="735">
          <cell r="A735" t="str">
            <v>T_TW-FCLH2O-S2</v>
          </cell>
          <cell r="B735" t="str">
            <v>VAR_ncap</v>
          </cell>
          <cell r="C735" t="str">
            <v>-</v>
          </cell>
          <cell r="G735">
            <v>1.1514538455886299E-4</v>
          </cell>
          <cell r="H735">
            <v>1.63375350678437E-4</v>
          </cell>
          <cell r="I735">
            <v>1.9504183831932701E-4</v>
          </cell>
          <cell r="J735">
            <v>2.58556120562298E-4</v>
          </cell>
          <cell r="K735">
            <v>3.8611553470565001E-4</v>
          </cell>
          <cell r="L735">
            <v>4.2481268699942002E-4</v>
          </cell>
          <cell r="M735">
            <v>5.3150975141226303E-4</v>
          </cell>
          <cell r="N735">
            <v>5.5048086010231695E-4</v>
          </cell>
          <cell r="O735">
            <v>7.9197195020261704E-4</v>
          </cell>
        </row>
        <row r="736">
          <cell r="A736" t="str">
            <v>T_TW-FCLH2O-S2</v>
          </cell>
          <cell r="B736" t="str">
            <v>VAR_cap</v>
          </cell>
          <cell r="C736" t="str">
            <v>-</v>
          </cell>
          <cell r="G736">
            <v>1.1514538455886299E-4</v>
          </cell>
          <cell r="H736">
            <v>2.7828541793376146E-4</v>
          </cell>
          <cell r="I736">
            <v>4.2884582924045724E-4</v>
          </cell>
          <cell r="J736">
            <v>5.9089330359255279E-4</v>
          </cell>
          <cell r="K736">
            <v>8.3901470665595826E-4</v>
          </cell>
          <cell r="L736">
            <v>9.9941063954446345E-4</v>
          </cell>
          <cell r="M736">
            <v>1.3403012610491293E-3</v>
          </cell>
          <cell r="N736">
            <v>1.301440934472967E-3</v>
          </cell>
          <cell r="O736">
            <v>1.8716140851081102E-3</v>
          </cell>
        </row>
        <row r="737">
          <cell r="A737" t="str">
            <v>D-T-ELC-TW_Bat_S2</v>
          </cell>
          <cell r="B737" t="str">
            <v>VAR_fout</v>
          </cell>
          <cell r="C737" t="str">
            <v>T-ELC-TWSTGin_S2</v>
          </cell>
          <cell r="D737">
            <v>3.9313444050760902E-4</v>
          </cell>
          <cell r="E737">
            <v>6.1329000372877353E-4</v>
          </cell>
          <cell r="F737">
            <v>6.965434937315694E-4</v>
          </cell>
          <cell r="G737">
            <v>1.1930530118200316E-2</v>
          </cell>
          <cell r="H737">
            <v>1.8430542144935152E-2</v>
          </cell>
          <cell r="I737">
            <v>1.7925229428922964E-2</v>
          </cell>
          <cell r="J737">
            <v>1.7052766000091778E-2</v>
          </cell>
          <cell r="K737">
            <v>3.3559950097596283E-2</v>
          </cell>
          <cell r="L737">
            <v>2.9259310056657301E-2</v>
          </cell>
          <cell r="M737">
            <v>4.6677871019040328E-2</v>
          </cell>
          <cell r="N737">
            <v>3.6339119727596479E-2</v>
          </cell>
          <cell r="O737">
            <v>7.2488111810890252E-2</v>
          </cell>
        </row>
        <row r="738">
          <cell r="A738" t="str">
            <v>D-T-ELC-TW_Bat_S2</v>
          </cell>
          <cell r="B738" t="str">
            <v>VAR_fin</v>
          </cell>
          <cell r="C738" t="str">
            <v>TELC</v>
          </cell>
          <cell r="D738">
            <v>3.9313444050760902E-4</v>
          </cell>
          <cell r="E738">
            <v>6.1329000372877353E-4</v>
          </cell>
          <cell r="F738">
            <v>6.965434937315694E-4</v>
          </cell>
          <cell r="G738">
            <v>1.1930530118200316E-2</v>
          </cell>
          <cell r="H738">
            <v>1.8430542144935152E-2</v>
          </cell>
          <cell r="I738">
            <v>1.7925229428922964E-2</v>
          </cell>
          <cell r="J738">
            <v>1.7052766000091778E-2</v>
          </cell>
          <cell r="K738">
            <v>3.3559950097596283E-2</v>
          </cell>
          <cell r="L738">
            <v>2.9259310056657301E-2</v>
          </cell>
          <cell r="M738">
            <v>4.6677871019040328E-2</v>
          </cell>
          <cell r="N738">
            <v>3.6339119727596479E-2</v>
          </cell>
          <cell r="O738">
            <v>7.2488111810890252E-2</v>
          </cell>
        </row>
        <row r="739">
          <cell r="A739" t="str">
            <v>D-T-ELC-TW_Bat_S2</v>
          </cell>
          <cell r="B739" t="str">
            <v>VAR_ncap</v>
          </cell>
          <cell r="C739" t="str">
            <v>-</v>
          </cell>
          <cell r="D739">
            <v>3.6092649046785298E-4</v>
          </cell>
          <cell r="E739">
            <v>2.5841686029345802E-6</v>
          </cell>
          <cell r="F739">
            <v>1.29898268472989E-5</v>
          </cell>
          <cell r="G739">
            <v>8.8645144843399698E-4</v>
          </cell>
          <cell r="H739">
            <v>1.0530420821169299E-3</v>
          </cell>
          <cell r="I739">
            <v>3.0443601723959598E-4</v>
          </cell>
          <cell r="J739">
            <v>6.1568722409053602E-4</v>
          </cell>
          <cell r="K739">
            <v>2.6396705968440002E-3</v>
          </cell>
          <cell r="L739">
            <v>1.35141803573647E-5</v>
          </cell>
          <cell r="M739">
            <v>2.3003339385696802E-3</v>
          </cell>
          <cell r="N739">
            <v>1.54813162176734E-3</v>
          </cell>
          <cell r="O739">
            <v>3.8531322972747998E-3</v>
          </cell>
        </row>
        <row r="740">
          <cell r="A740" t="str">
            <v>D-T-ELC-TW_Bat_S2</v>
          </cell>
          <cell r="B740" t="str">
            <v>VAR_cap</v>
          </cell>
          <cell r="C740" t="str">
            <v>-</v>
          </cell>
          <cell r="D740">
            <v>3.6092649046785298E-4</v>
          </cell>
          <cell r="E740">
            <v>3.6351065907078801E-4</v>
          </cell>
          <cell r="F740">
            <v>3.7650048591808598E-4</v>
          </cell>
          <cell r="G740">
            <v>1.2629519343520801E-3</v>
          </cell>
          <cell r="H740">
            <v>1.95315352151074E-3</v>
          </cell>
          <cell r="I740">
            <v>1.9024242228549901E-3</v>
          </cell>
          <cell r="J740">
            <v>1.8083116173380799E-3</v>
          </cell>
          <cell r="K740">
            <v>3.5597938381741298E-3</v>
          </cell>
          <cell r="L740">
            <v>3.1036811217348098E-3</v>
          </cell>
          <cell r="M740">
            <v>4.9535187157710402E-3</v>
          </cell>
          <cell r="N740">
            <v>3.85547281145497E-3</v>
          </cell>
          <cell r="O740">
            <v>7.7015978576118202E-3</v>
          </cell>
        </row>
        <row r="741">
          <cell r="A741" t="str">
            <v>T_C-FC-H2O-S4</v>
          </cell>
          <cell r="B741" t="str">
            <v>VAR_fout</v>
          </cell>
          <cell r="C741" t="str">
            <v>TPCAR</v>
          </cell>
          <cell r="E741">
            <v>8.3778806774708112E-5</v>
          </cell>
          <cell r="F741">
            <v>1.104915231108231E-4</v>
          </cell>
          <cell r="G741">
            <v>2.0633834719942029E-5</v>
          </cell>
          <cell r="H741">
            <v>2.1921463299158524E-5</v>
          </cell>
          <cell r="I741">
            <v>1.8801176014604945E-5</v>
          </cell>
          <cell r="J741">
            <v>2.0846181300664829E-5</v>
          </cell>
          <cell r="K741">
            <v>2.2411591804143366E-5</v>
          </cell>
          <cell r="L741">
            <v>1.9390191532524916E-5</v>
          </cell>
          <cell r="M741">
            <v>2.0614288858724398E-5</v>
          </cell>
          <cell r="N741">
            <v>1.7876682460315754E-5</v>
          </cell>
          <cell r="O741">
            <v>6.80232853145461E-5</v>
          </cell>
        </row>
        <row r="742">
          <cell r="A742" t="str">
            <v>T_C-FC-H2O-S4</v>
          </cell>
          <cell r="B742" t="str">
            <v>VAR_fin</v>
          </cell>
          <cell r="C742" t="str">
            <v>TH2O</v>
          </cell>
          <cell r="E742">
            <v>1.0012372193491306E-4</v>
          </cell>
          <cell r="F742">
            <v>1.320479839950743E-4</v>
          </cell>
          <cell r="G742">
            <v>2.4659414588059171E-5</v>
          </cell>
          <cell r="H742">
            <v>2.5666994698375284E-5</v>
          </cell>
          <cell r="I742">
            <v>2.0802061519624754E-5</v>
          </cell>
          <cell r="J742">
            <v>2.186220113594528E-5</v>
          </cell>
          <cell r="K742">
            <v>2.2293717190825847E-5</v>
          </cell>
          <cell r="L742">
            <v>1.8218431515398925E-5</v>
          </cell>
          <cell r="M742">
            <v>1.813466665216937E-5</v>
          </cell>
          <cell r="N742">
            <v>1.5202309296676967E-5</v>
          </cell>
          <cell r="O742">
            <v>5.6935805662517518E-5</v>
          </cell>
        </row>
        <row r="743">
          <cell r="A743" t="str">
            <v>T_C-FC-H2O-S4</v>
          </cell>
          <cell r="B743" t="str">
            <v>VAR_ncap</v>
          </cell>
          <cell r="C743" t="str">
            <v>-</v>
          </cell>
          <cell r="E743">
            <v>7.35621430425349E-6</v>
          </cell>
          <cell r="F743">
            <v>3.02774268219791E-6</v>
          </cell>
          <cell r="G743">
            <v>5.9296354416206702E-7</v>
          </cell>
          <cell r="H743">
            <v>6.2925300666699805E-7</v>
          </cell>
          <cell r="I743">
            <v>9.4791762963661795E-7</v>
          </cell>
          <cell r="J743">
            <v>8.5664064205765099E-7</v>
          </cell>
          <cell r="K743">
            <v>7.1090979003990095E-7</v>
          </cell>
          <cell r="L743">
            <v>5.96916549554426E-7</v>
          </cell>
          <cell r="M743">
            <v>7.1919964925080903E-7</v>
          </cell>
          <cell r="N743">
            <v>6.2271252969172799E-7</v>
          </cell>
          <cell r="O743">
            <v>4.4379229035966001E-6</v>
          </cell>
        </row>
        <row r="744">
          <cell r="A744" t="str">
            <v>T_C-FC-H2O-S4</v>
          </cell>
          <cell r="B744" t="str">
            <v>VAR_cap</v>
          </cell>
          <cell r="C744" t="str">
            <v>-</v>
          </cell>
          <cell r="E744">
            <v>7.25827991303597E-6</v>
          </cell>
          <cell r="F744">
            <v>9.8192416214747425E-6</v>
          </cell>
          <cell r="G744">
            <v>1.6087692200537598E-6</v>
          </cell>
          <cell r="H744">
            <v>1.8402541899369503E-6</v>
          </cell>
          <cell r="I744">
            <v>1.8377907263933331E-6</v>
          </cell>
          <cell r="J744">
            <v>1.808147063857875E-6</v>
          </cell>
          <cell r="K744">
            <v>1.7029925475220508E-6</v>
          </cell>
          <cell r="L744">
            <v>1.6607858507613144E-6</v>
          </cell>
          <cell r="M744">
            <v>1.5594716619057172E-6</v>
          </cell>
          <cell r="N744">
            <v>1.458497006958875E-6</v>
          </cell>
          <cell r="O744">
            <v>5.77983508253914E-6</v>
          </cell>
        </row>
        <row r="745">
          <cell r="A745" t="str">
            <v>T_B_c-ICEDSL-S4</v>
          </cell>
          <cell r="B745" t="str">
            <v>VAR_fout</v>
          </cell>
          <cell r="C745" t="str">
            <v>CO2_T</v>
          </cell>
          <cell r="D745">
            <v>1.4159923894526161</v>
          </cell>
          <cell r="E745">
            <v>0.1462150685046936</v>
          </cell>
          <cell r="F745">
            <v>0.16341304038266563</v>
          </cell>
        </row>
        <row r="746">
          <cell r="A746" t="str">
            <v>T_B_c-ICEDSL-S4</v>
          </cell>
          <cell r="B746" t="str">
            <v>VAR_fout</v>
          </cell>
          <cell r="C746" t="str">
            <v>TPBSc</v>
          </cell>
          <cell r="D746">
            <v>7.4656375886024352E-4</v>
          </cell>
          <cell r="E746">
            <v>7.7739630136575659E-5</v>
          </cell>
          <cell r="F746">
            <v>8.7671139654770747E-5</v>
          </cell>
        </row>
        <row r="747">
          <cell r="A747" t="str">
            <v>T_B_c-ICEDSL-S4</v>
          </cell>
          <cell r="B747" t="str">
            <v>VAR_fin</v>
          </cell>
          <cell r="C747" t="str">
            <v>TDSL</v>
          </cell>
          <cell r="D747">
            <v>1.931776793250501E-2</v>
          </cell>
          <cell r="E747">
            <v>1.9947485471308807E-3</v>
          </cell>
          <cell r="F747">
            <v>2.2293729929422322E-3</v>
          </cell>
        </row>
        <row r="748">
          <cell r="A748" t="str">
            <v>T_B_c-ICEDSL-S4</v>
          </cell>
          <cell r="B748" t="str">
            <v>VAR_ncap</v>
          </cell>
          <cell r="C748" t="str">
            <v>-</v>
          </cell>
          <cell r="E748">
            <v>2.7894602377705502E-7</v>
          </cell>
          <cell r="F748">
            <v>2.5489892554941199E-7</v>
          </cell>
        </row>
        <row r="749">
          <cell r="A749" t="str">
            <v>T_B_c-ICEDSL-S4</v>
          </cell>
          <cell r="B749" t="str">
            <v>VAR_cap</v>
          </cell>
          <cell r="C749" t="str">
            <v>-</v>
          </cell>
          <cell r="D749">
            <v>1.7611790548629104E-5</v>
          </cell>
          <cell r="E749">
            <v>2.10961409482816E-6</v>
          </cell>
          <cell r="F749">
            <v>2.2304699556222664E-6</v>
          </cell>
          <cell r="G749">
            <v>-3.4427966017860594E-9</v>
          </cell>
        </row>
        <row r="750">
          <cell r="A750" t="str">
            <v>D-T-ELC-HGV</v>
          </cell>
          <cell r="B750" t="str">
            <v>VAR_fout</v>
          </cell>
          <cell r="C750" t="str">
            <v>T-ELC-HGV_BatSTGin</v>
          </cell>
          <cell r="D750">
            <v>7.7988609370381887E-3</v>
          </cell>
          <cell r="E750">
            <v>1.1843002862637302E-2</v>
          </cell>
          <cell r="F750">
            <v>1.2591629167786814E-2</v>
          </cell>
          <cell r="G750">
            <v>7.429464098462811E-3</v>
          </cell>
          <cell r="H750">
            <v>6.0579239248694967E-3</v>
          </cell>
          <cell r="I750">
            <v>8.8214311746757246E-3</v>
          </cell>
          <cell r="J750">
            <v>9.7468544346780393E-3</v>
          </cell>
          <cell r="K750">
            <v>1.6865409458649793E-2</v>
          </cell>
          <cell r="L750">
            <v>2.0675593318339795E-2</v>
          </cell>
          <cell r="M750">
            <v>2.6190541008684926E-2</v>
          </cell>
          <cell r="N750">
            <v>4.3976728670784754E-2</v>
          </cell>
          <cell r="O750">
            <v>0.11500320158502435</v>
          </cell>
        </row>
        <row r="751">
          <cell r="A751" t="str">
            <v>D-T-ELC-HGV</v>
          </cell>
          <cell r="B751" t="str">
            <v>VAR_fin</v>
          </cell>
          <cell r="C751" t="str">
            <v>TELC</v>
          </cell>
          <cell r="D751">
            <v>7.7988609370381887E-3</v>
          </cell>
          <cell r="E751">
            <v>1.1843002862637302E-2</v>
          </cell>
          <cell r="F751">
            <v>1.2591629167786814E-2</v>
          </cell>
          <cell r="G751">
            <v>7.429464098462811E-3</v>
          </cell>
          <cell r="H751">
            <v>6.0579239248694967E-3</v>
          </cell>
          <cell r="I751">
            <v>8.8214311746757246E-3</v>
          </cell>
          <cell r="J751">
            <v>9.7468544346780393E-3</v>
          </cell>
          <cell r="K751">
            <v>1.6865409458649793E-2</v>
          </cell>
          <cell r="L751">
            <v>2.0675593318339795E-2</v>
          </cell>
          <cell r="M751">
            <v>2.6190541008684926E-2</v>
          </cell>
          <cell r="N751">
            <v>4.3976728670784754E-2</v>
          </cell>
          <cell r="O751">
            <v>0.11500320158502435</v>
          </cell>
        </row>
        <row r="752">
          <cell r="A752" t="str">
            <v>D-T-ELC-HGV</v>
          </cell>
          <cell r="B752" t="str">
            <v>VAR_ncap</v>
          </cell>
          <cell r="C752" t="str">
            <v>-</v>
          </cell>
          <cell r="D752">
            <v>1.23735878382737E-3</v>
          </cell>
          <cell r="E752">
            <v>5.5014619116136099E-4</v>
          </cell>
          <cell r="F752">
            <v>3.2642982318479701E-4</v>
          </cell>
          <cell r="G752">
            <v>4.9873519446704505E-4</v>
          </cell>
          <cell r="H752">
            <v>7.3182894180673103E-4</v>
          </cell>
          <cell r="I752">
            <v>6.7500897770084905E-4</v>
          </cell>
          <cell r="J752">
            <v>9.6918192467658395E-4</v>
          </cell>
          <cell r="K752">
            <v>1.5703769381313899E-3</v>
          </cell>
          <cell r="L752">
            <v>1.38725673424475E-3</v>
          </cell>
          <cell r="M752">
            <v>2.81679978440132E-3</v>
          </cell>
          <cell r="N752">
            <v>3.24649994768338E-3</v>
          </cell>
          <cell r="O752">
            <v>1.1013561753727001E-2</v>
          </cell>
        </row>
        <row r="753">
          <cell r="A753" t="str">
            <v>D-T-ELC-HGV</v>
          </cell>
          <cell r="B753" t="str">
            <v>VAR_cap</v>
          </cell>
          <cell r="C753" t="str">
            <v>-</v>
          </cell>
          <cell r="D753">
            <v>1.23735878382737E-3</v>
          </cell>
          <cell r="E753">
            <v>1.78750497498873E-3</v>
          </cell>
          <cell r="F753">
            <v>2.1139347981735199E-3</v>
          </cell>
          <cell r="G753">
            <v>1.09471071040751E-3</v>
          </cell>
          <cell r="H753">
            <v>8.6116819180813203E-4</v>
          </cell>
          <cell r="I753">
            <v>1.26760976172061E-3</v>
          </cell>
          <cell r="J753">
            <v>1.31918150205003E-3</v>
          </cell>
          <cell r="K753">
            <v>2.22444179937652E-3</v>
          </cell>
          <cell r="L753">
            <v>2.5362964454598499E-3</v>
          </cell>
          <cell r="M753">
            <v>3.1765633373993102E-3</v>
          </cell>
          <cell r="N753">
            <v>5.1703356374708104E-3</v>
          </cell>
          <cell r="O753">
            <v>1.3204503912003901E-2</v>
          </cell>
        </row>
        <row r="754">
          <cell r="A754" t="str">
            <v>T_TW-FCLH2O-S3</v>
          </cell>
          <cell r="B754" t="str">
            <v>VAR_fout</v>
          </cell>
          <cell r="C754" t="str">
            <v>TPTWL</v>
          </cell>
          <cell r="G754">
            <v>1.8169459361511682E-4</v>
          </cell>
          <cell r="H754">
            <v>4.9604474121247937E-4</v>
          </cell>
          <cell r="I754">
            <v>7.9139668500090635E-4</v>
          </cell>
          <cell r="J754">
            <v>1.1153676914929115E-3</v>
          </cell>
          <cell r="K754">
            <v>1.5483978561362818E-3</v>
          </cell>
          <cell r="L754">
            <v>1.8776159003119799E-3</v>
          </cell>
          <cell r="M754">
            <v>2.2633052624326257E-3</v>
          </cell>
          <cell r="N754">
            <v>2.6399843371651011E-3</v>
          </cell>
          <cell r="O754">
            <v>3.1919718955827651E-3</v>
          </cell>
        </row>
        <row r="755">
          <cell r="A755" t="str">
            <v>T_TW-FCLH2O-S3</v>
          </cell>
          <cell r="B755" t="str">
            <v>VAR_fin</v>
          </cell>
          <cell r="C755" t="str">
            <v>TH2O</v>
          </cell>
          <cell r="G755">
            <v>1.0319753771714091E-4</v>
          </cell>
          <cell r="H755">
            <v>2.7887308631147512E-4</v>
          </cell>
          <cell r="I755">
            <v>4.4131043936272805E-4</v>
          </cell>
          <cell r="J755">
            <v>6.1524535142019692E-4</v>
          </cell>
          <cell r="K755">
            <v>8.4193059285374164E-4</v>
          </cell>
          <cell r="L755">
            <v>1.0112038001790422E-3</v>
          </cell>
          <cell r="M755">
            <v>1.2100870193298371E-3</v>
          </cell>
          <cell r="N755">
            <v>1.407822547317411E-3</v>
          </cell>
          <cell r="O755">
            <v>1.702180555294665E-3</v>
          </cell>
        </row>
        <row r="756">
          <cell r="A756" t="str">
            <v>T_TW-FCLH2O-S3</v>
          </cell>
          <cell r="B756" t="str">
            <v>VAR_ncap</v>
          </cell>
          <cell r="C756" t="str">
            <v>-</v>
          </cell>
          <cell r="G756">
            <v>6.9732351504620498E-5</v>
          </cell>
          <cell r="H756">
            <v>1.2240226918112799E-4</v>
          </cell>
          <cell r="I756">
            <v>1.1633427030732299E-4</v>
          </cell>
          <cell r="J756">
            <v>1.49435933753778E-4</v>
          </cell>
          <cell r="K756">
            <v>2.1740726183250099E-4</v>
          </cell>
          <cell r="L756">
            <v>2.3290828871952001E-4</v>
          </cell>
          <cell r="M756">
            <v>2.94366107817847E-4</v>
          </cell>
          <cell r="N756">
            <v>3.03088727151612E-4</v>
          </cell>
          <cell r="O756">
            <v>4.4616526551647799E-4</v>
          </cell>
        </row>
        <row r="757">
          <cell r="A757" t="str">
            <v>T_TW-FCLH2O-S3</v>
          </cell>
          <cell r="B757" t="str">
            <v>VAR_cap</v>
          </cell>
          <cell r="C757" t="str">
            <v>-</v>
          </cell>
          <cell r="G757">
            <v>6.9732351504620498E-5</v>
          </cell>
          <cell r="H757">
            <v>1.9195683037847666E-4</v>
          </cell>
          <cell r="I757">
            <v>3.0806517225258193E-4</v>
          </cell>
          <cell r="J757">
            <v>4.3520830739564553E-4</v>
          </cell>
          <cell r="K757">
            <v>6.049325929656902E-4</v>
          </cell>
          <cell r="L757">
            <v>7.3695069435516093E-4</v>
          </cell>
          <cell r="M757">
            <v>8.9284390564174393E-4</v>
          </cell>
          <cell r="N757">
            <v>1.046662344367017E-3</v>
          </cell>
          <cell r="O757">
            <v>1.2750660974770241E-3</v>
          </cell>
        </row>
        <row r="758">
          <cell r="A758" t="str">
            <v>D-T-ELC-TW_Bat_S3</v>
          </cell>
          <cell r="B758" t="str">
            <v>VAR_fout</v>
          </cell>
          <cell r="C758" t="str">
            <v>T-ELC-TWSTGin_S3</v>
          </cell>
          <cell r="D758">
            <v>1.8803514345339695E-4</v>
          </cell>
          <cell r="E758">
            <v>3.6141852655868691E-4</v>
          </cell>
          <cell r="F758">
            <v>4.9422810946212316E-4</v>
          </cell>
          <cell r="G758">
            <v>1.3623983993958345E-2</v>
          </cell>
          <cell r="H758">
            <v>3.0091676247917473E-2</v>
          </cell>
          <cell r="I758">
            <v>2.9474973934018576E-2</v>
          </cell>
          <cell r="J758">
            <v>2.5611973847225838E-2</v>
          </cell>
          <cell r="K758">
            <v>5.310274726244954E-2</v>
          </cell>
          <cell r="L758">
            <v>4.1968670640064695E-2</v>
          </cell>
          <cell r="M758">
            <v>5.8767932330107013E-2</v>
          </cell>
          <cell r="N758">
            <v>5.8157443617890076E-2</v>
          </cell>
          <cell r="O758">
            <v>0.10196684648037635</v>
          </cell>
        </row>
        <row r="759">
          <cell r="A759" t="str">
            <v>D-T-ELC-TW_Bat_S3</v>
          </cell>
          <cell r="B759" t="str">
            <v>VAR_fin</v>
          </cell>
          <cell r="C759" t="str">
            <v>TELC</v>
          </cell>
          <cell r="D759">
            <v>1.8803514345339695E-4</v>
          </cell>
          <cell r="E759">
            <v>3.6141852655868691E-4</v>
          </cell>
          <cell r="F759">
            <v>4.9422810946212316E-4</v>
          </cell>
          <cell r="G759">
            <v>1.3623983993958345E-2</v>
          </cell>
          <cell r="H759">
            <v>3.0091676247917473E-2</v>
          </cell>
          <cell r="I759">
            <v>2.9474973934018576E-2</v>
          </cell>
          <cell r="J759">
            <v>2.5611973847225838E-2</v>
          </cell>
          <cell r="K759">
            <v>5.310274726244954E-2</v>
          </cell>
          <cell r="L759">
            <v>4.1968670640064695E-2</v>
          </cell>
          <cell r="M759">
            <v>5.8767932330107013E-2</v>
          </cell>
          <cell r="N759">
            <v>5.8157443617890076E-2</v>
          </cell>
          <cell r="O759">
            <v>0.10196684648037635</v>
          </cell>
        </row>
        <row r="760">
          <cell r="A760" t="str">
            <v>D-T-ELC-TW_Bat_S3</v>
          </cell>
          <cell r="B760" t="str">
            <v>VAR_ncap</v>
          </cell>
          <cell r="C760" t="str">
            <v>-</v>
          </cell>
          <cell r="D760">
            <v>3.9986511169534298E-4</v>
          </cell>
          <cell r="E760">
            <v>2.6982815006501798E-6</v>
          </cell>
          <cell r="F760">
            <v>7.7895308755481701E-6</v>
          </cell>
          <cell r="G760">
            <v>1.0319992343533601E-3</v>
          </cell>
          <cell r="H760">
            <v>1.7446783654387499E-3</v>
          </cell>
          <cell r="I760">
            <v>1.6864074190799699E-4</v>
          </cell>
          <cell r="J760">
            <v>9.3503824587042205E-5</v>
          </cell>
          <cell r="K760">
            <v>3.6240649619588999E-3</v>
          </cell>
          <cell r="L760">
            <v>5.1710976028811197E-5</v>
          </cell>
          <cell r="M760">
            <v>2.4596590389132401E-3</v>
          </cell>
          <cell r="N760">
            <v>3.1202220485076503E-5</v>
          </cell>
          <cell r="O760">
            <v>8.2782700455285504E-3</v>
          </cell>
        </row>
        <row r="761">
          <cell r="A761" t="str">
            <v>D-T-ELC-TW_Bat_S3</v>
          </cell>
          <cell r="B761" t="str">
            <v>VAR_cap</v>
          </cell>
          <cell r="C761" t="str">
            <v>-</v>
          </cell>
          <cell r="D761">
            <v>3.9986511169534298E-4</v>
          </cell>
          <cell r="E761">
            <v>4.0256339319599301E-4</v>
          </cell>
          <cell r="F761">
            <v>4.10352924071542E-4</v>
          </cell>
          <cell r="G761">
            <v>1.4423521584249E-3</v>
          </cell>
          <cell r="H761">
            <v>3.1870305238636499E-3</v>
          </cell>
          <cell r="I761">
            <v>3.1206594797179698E-3</v>
          </cell>
          <cell r="J761">
            <v>2.7130439772623501E-3</v>
          </cell>
          <cell r="K761">
            <v>5.6308878938926901E-3</v>
          </cell>
          <cell r="L761">
            <v>4.4451918059912896E-3</v>
          </cell>
          <cell r="M761">
            <v>6.2289388014879999E-3</v>
          </cell>
          <cell r="N761">
            <v>6.1666371973860398E-3</v>
          </cell>
          <cell r="O761">
            <v>1.08208422809557E-2</v>
          </cell>
        </row>
        <row r="762">
          <cell r="A762" t="str">
            <v>T_TW-FCLH2O-S4</v>
          </cell>
          <cell r="B762" t="str">
            <v>VAR_fout</v>
          </cell>
          <cell r="C762" t="str">
            <v>TPTWL</v>
          </cell>
          <cell r="G762">
            <v>1.1962729112933741E-4</v>
          </cell>
          <cell r="H762">
            <v>2.8946370167991144E-4</v>
          </cell>
          <cell r="I762">
            <v>4.8915895131139496E-4</v>
          </cell>
          <cell r="J762">
            <v>7.5236876746167896E-4</v>
          </cell>
          <cell r="K762">
            <v>1.1452343211957839E-3</v>
          </cell>
          <cell r="L762">
            <v>1.4006951479739152E-3</v>
          </cell>
          <cell r="M762">
            <v>1.7099925070930382E-3</v>
          </cell>
          <cell r="N762">
            <v>1.9513158384577012E-3</v>
          </cell>
          <cell r="O762">
            <v>2.450357828224121E-3</v>
          </cell>
        </row>
        <row r="763">
          <cell r="A763" t="str">
            <v>T_TW-FCLH2O-S4</v>
          </cell>
          <cell r="B763" t="str">
            <v>VAR_fin</v>
          </cell>
          <cell r="C763" t="str">
            <v>TH2O</v>
          </cell>
          <cell r="G763">
            <v>7.6583954872598981E-5</v>
          </cell>
          <cell r="H763">
            <v>1.8331864280918158E-4</v>
          </cell>
          <cell r="I763">
            <v>3.065594378023228E-4</v>
          </cell>
          <cell r="J763">
            <v>4.6620303659838729E-4</v>
          </cell>
          <cell r="K763">
            <v>7.0035985691998778E-4</v>
          </cell>
          <cell r="L763">
            <v>8.4727167021469735E-4</v>
          </cell>
          <cell r="M763">
            <v>1.0260921394694268E-3</v>
          </cell>
          <cell r="N763">
            <v>1.1651912643014946E-3</v>
          </cell>
          <cell r="O763">
            <v>1.4602972851619578E-3</v>
          </cell>
        </row>
        <row r="764">
          <cell r="A764" t="str">
            <v>T_TW-FCLH2O-S4</v>
          </cell>
          <cell r="B764" t="str">
            <v>VAR_ncap</v>
          </cell>
          <cell r="C764" t="str">
            <v>-</v>
          </cell>
          <cell r="G764">
            <v>4.54689200939836E-5</v>
          </cell>
          <cell r="H764">
            <v>6.5742103795894495E-5</v>
          </cell>
          <cell r="I764">
            <v>7.8352856794832902E-5</v>
          </cell>
          <cell r="J764">
            <v>1.02131226881877E-4</v>
          </cell>
          <cell r="K764">
            <v>1.53067375390043E-4</v>
          </cell>
          <cell r="L764">
            <v>1.4916475776414101E-4</v>
          </cell>
          <cell r="M764">
            <v>1.88740536671199E-4</v>
          </cell>
          <cell r="N764">
            <v>1.9372272141622899E-4</v>
          </cell>
          <cell r="O764">
            <v>2.8940079288355399E-4</v>
          </cell>
        </row>
        <row r="765">
          <cell r="A765" t="str">
            <v>T_TW-FCLH2O-S4</v>
          </cell>
          <cell r="B765" t="str">
            <v>VAR_cap</v>
          </cell>
          <cell r="C765" t="str">
            <v>-</v>
          </cell>
          <cell r="G765">
            <v>4.54689200939836E-5</v>
          </cell>
          <cell r="H765">
            <v>1.1109826937964138E-4</v>
          </cell>
          <cell r="I765">
            <v>1.8932161463076257E-4</v>
          </cell>
          <cell r="J765">
            <v>2.9127029113983505E-4</v>
          </cell>
          <cell r="K765">
            <v>4.4415005276854049E-4</v>
          </cell>
          <cell r="L765">
            <v>5.4767085878436772E-4</v>
          </cell>
          <cell r="M765">
            <v>6.7041700248853886E-4</v>
          </cell>
          <cell r="N765">
            <v>7.6998165548632764E-4</v>
          </cell>
          <cell r="O765">
            <v>9.732213874638785E-4</v>
          </cell>
        </row>
        <row r="766">
          <cell r="A766" t="str">
            <v>D-T-ELC-TW_Bat_S4</v>
          </cell>
          <cell r="B766" t="str">
            <v>VAR_fout</v>
          </cell>
          <cell r="C766" t="str">
            <v>T-ELC-TWSTGin_S4</v>
          </cell>
          <cell r="D766">
            <v>1.4636041036123732E-4</v>
          </cell>
          <cell r="E766">
            <v>2.6998485576530158E-4</v>
          </cell>
          <cell r="F766">
            <v>3.632872519319027E-4</v>
          </cell>
          <cell r="G766">
            <v>1.5489445672772705E-2</v>
          </cell>
          <cell r="H766">
            <v>3.061959139292254E-2</v>
          </cell>
          <cell r="I766">
            <v>3.4756542274771485E-2</v>
          </cell>
          <cell r="J766">
            <v>3.5037495830427222E-2</v>
          </cell>
          <cell r="K766">
            <v>6.2613806137894981E-2</v>
          </cell>
          <cell r="L766">
            <v>5.1478555327648369E-2</v>
          </cell>
          <cell r="M766">
            <v>7.7390780737600098E-2</v>
          </cell>
          <cell r="N766">
            <v>7.3167093954892529E-2</v>
          </cell>
          <cell r="O766">
            <v>0.13204397856306543</v>
          </cell>
        </row>
        <row r="767">
          <cell r="A767" t="str">
            <v>D-T-ELC-TW_Bat_S4</v>
          </cell>
          <cell r="B767" t="str">
            <v>VAR_fin</v>
          </cell>
          <cell r="C767" t="str">
            <v>TELC</v>
          </cell>
          <cell r="D767">
            <v>1.4636041036123732E-4</v>
          </cell>
          <cell r="E767">
            <v>2.6998485576530158E-4</v>
          </cell>
          <cell r="F767">
            <v>3.632872519319027E-4</v>
          </cell>
          <cell r="G767">
            <v>1.5489445672772705E-2</v>
          </cell>
          <cell r="H767">
            <v>3.061959139292254E-2</v>
          </cell>
          <cell r="I767">
            <v>3.4756542274771485E-2</v>
          </cell>
          <cell r="J767">
            <v>3.5037495830427222E-2</v>
          </cell>
          <cell r="K767">
            <v>6.2613806137894981E-2</v>
          </cell>
          <cell r="L767">
            <v>5.1478555327648369E-2</v>
          </cell>
          <cell r="M767">
            <v>7.7390780737600098E-2</v>
          </cell>
          <cell r="N767">
            <v>7.3167093954892529E-2</v>
          </cell>
          <cell r="O767">
            <v>0.13204397856306543</v>
          </cell>
        </row>
        <row r="768">
          <cell r="A768" t="str">
            <v>D-T-ELC-TW_Bat_S4</v>
          </cell>
          <cell r="B768" t="str">
            <v>VAR_ncap</v>
          </cell>
          <cell r="C768" t="str">
            <v>-</v>
          </cell>
          <cell r="D768">
            <v>4.1184750914523499E-4</v>
          </cell>
          <cell r="E768">
            <v>2.7927045459803202E-6</v>
          </cell>
          <cell r="F768">
            <v>8.7593218655052197E-6</v>
          </cell>
          <cell r="G768">
            <v>1.21658360539288E-3</v>
          </cell>
          <cell r="H768">
            <v>1.60274301748662E-3</v>
          </cell>
          <cell r="I768">
            <v>4.37115455123594E-4</v>
          </cell>
          <cell r="J768">
            <v>2.97465381634368E-4</v>
          </cell>
          <cell r="K768">
            <v>3.0807379763519299E-3</v>
          </cell>
          <cell r="L768">
            <v>3.3756842219766002E-5</v>
          </cell>
          <cell r="M768">
            <v>4.3496665345702304E-3</v>
          </cell>
          <cell r="N768">
            <v>3.76833884999165E-5</v>
          </cell>
          <cell r="O768">
            <v>6.4986312670674701E-3</v>
          </cell>
        </row>
        <row r="769">
          <cell r="A769" t="str">
            <v>D-T-ELC-TW_Bat_S4</v>
          </cell>
          <cell r="B769" t="str">
            <v>VAR_cap</v>
          </cell>
          <cell r="C769" t="str">
            <v>-</v>
          </cell>
          <cell r="D769">
            <v>4.1184750914523499E-4</v>
          </cell>
          <cell r="E769">
            <v>4.1464021369121498E-4</v>
          </cell>
          <cell r="F769">
            <v>4.2339953555671999E-4</v>
          </cell>
          <cell r="G769">
            <v>1.6399831409496101E-3</v>
          </cell>
          <cell r="H769">
            <v>3.2427261584362199E-3</v>
          </cell>
          <cell r="I769">
            <v>3.6798416135598098E-3</v>
          </cell>
          <cell r="J769">
            <v>3.7082300747801802E-3</v>
          </cell>
          <cell r="K769">
            <v>6.6346454359893997E-3</v>
          </cell>
          <cell r="L769">
            <v>5.4518186728162799E-3</v>
          </cell>
          <cell r="M769">
            <v>8.1987421898998894E-3</v>
          </cell>
          <cell r="N769">
            <v>7.7527419267773897E-3</v>
          </cell>
          <cell r="O769">
            <v>1.40004760087093E-2</v>
          </cell>
        </row>
        <row r="770">
          <cell r="A770" t="str">
            <v>T_B_u-ICENGA-S1</v>
          </cell>
          <cell r="B770" t="str">
            <v>VAR_fout</v>
          </cell>
          <cell r="C770" t="str">
            <v>CO2_T</v>
          </cell>
          <cell r="E770">
            <v>2.0463846155464399E-2</v>
          </cell>
          <cell r="F770">
            <v>0.18245227885362772</v>
          </cell>
          <cell r="O770">
            <v>5.8259488981571094E-5</v>
          </cell>
        </row>
        <row r="771">
          <cell r="A771" t="str">
            <v>T_B_u-ICENGA-S1</v>
          </cell>
          <cell r="B771" t="str">
            <v>VAR_fout</v>
          </cell>
          <cell r="C771" t="str">
            <v>TPBSu</v>
          </cell>
          <cell r="E771">
            <v>4.3626278479562935E-5</v>
          </cell>
          <cell r="F771">
            <v>4.0747481348906936E-4</v>
          </cell>
          <cell r="O771">
            <v>1.736221938156823E-7</v>
          </cell>
        </row>
        <row r="772">
          <cell r="A772" t="str">
            <v>T_B_u-ICENGA-S1</v>
          </cell>
          <cell r="B772" t="str">
            <v>VAR_fin</v>
          </cell>
          <cell r="C772" t="str">
            <v>TNGA</v>
          </cell>
          <cell r="E772">
            <v>3.6283415169263147E-4</v>
          </cell>
          <cell r="F772">
            <v>3.2349694832203481E-3</v>
          </cell>
          <cell r="O772">
            <v>1.0329696627938126E-6</v>
          </cell>
        </row>
        <row r="773">
          <cell r="A773" t="str">
            <v>T_B_u-ICENGA-S1</v>
          </cell>
          <cell r="B773" t="str">
            <v>VAR_ncap</v>
          </cell>
          <cell r="C773" t="str">
            <v>-</v>
          </cell>
          <cell r="E773">
            <v>1.0646761811623E-6</v>
          </cell>
          <cell r="F773">
            <v>7.0163042609822303E-6</v>
          </cell>
          <cell r="I773">
            <v>1.02487156063754E-8</v>
          </cell>
          <cell r="J773">
            <v>1.05313601821431E-8</v>
          </cell>
          <cell r="K773">
            <v>1.16433923937966E-8</v>
          </cell>
          <cell r="L773">
            <v>1.2443685308615301E-8</v>
          </cell>
          <cell r="M773">
            <v>1.20607035147208E-8</v>
          </cell>
          <cell r="N773">
            <v>1.12884725531575E-8</v>
          </cell>
          <cell r="O773">
            <v>1.4552038835308401E-8</v>
          </cell>
        </row>
        <row r="774">
          <cell r="A774" t="str">
            <v>T_B_u-ICENGA-S1</v>
          </cell>
          <cell r="B774" t="str">
            <v>VAR_cap</v>
          </cell>
          <cell r="C774" t="str">
            <v>-</v>
          </cell>
          <cell r="E774">
            <v>1.0646761811623E-6</v>
          </cell>
          <cell r="F774">
            <v>8.0809804421445303E-6</v>
          </cell>
          <cell r="G774">
            <v>1.2016418070889988E-8</v>
          </cell>
          <cell r="H774">
            <v>5.3534428469201565E-9</v>
          </cell>
          <cell r="I774">
            <v>1.02487156063754E-8</v>
          </cell>
          <cell r="J774">
            <v>2.0780075788518501E-8</v>
          </cell>
          <cell r="K774">
            <v>2.5675685514294401E-8</v>
          </cell>
          <cell r="L774">
            <v>2.88241957634777E-8</v>
          </cell>
          <cell r="M774">
            <v>3.0469808713773998E-8</v>
          </cell>
          <cell r="N774">
            <v>2.5553225542195699E-8</v>
          </cell>
          <cell r="O774">
            <v>3.3979831953598003E-8</v>
          </cell>
        </row>
        <row r="775">
          <cell r="A775" t="str">
            <v>T_B_u-ICENGA-S2</v>
          </cell>
          <cell r="B775" t="str">
            <v>VAR_fout</v>
          </cell>
          <cell r="C775" t="str">
            <v>CO2_T</v>
          </cell>
          <cell r="E775">
            <v>1.6570649085019901E-2</v>
          </cell>
          <cell r="F775">
            <v>0.57954379443592174</v>
          </cell>
        </row>
        <row r="776">
          <cell r="A776" t="str">
            <v>T_B_u-ICENGA-S2</v>
          </cell>
          <cell r="B776" t="str">
            <v>VAR_fout</v>
          </cell>
          <cell r="C776" t="str">
            <v>TPBSu</v>
          </cell>
          <cell r="E776">
            <v>2.4972930747675567E-5</v>
          </cell>
          <cell r="F776">
            <v>9.1734943146659458E-4</v>
          </cell>
        </row>
        <row r="777">
          <cell r="A777" t="str">
            <v>T_B_u-ICENGA-S2</v>
          </cell>
          <cell r="B777" t="str">
            <v>VAR_fin</v>
          </cell>
          <cell r="C777" t="str">
            <v>TNGA</v>
          </cell>
          <cell r="E777">
            <v>2.9380583484077828E-4</v>
          </cell>
          <cell r="F777">
            <v>1.027559919212627E-2</v>
          </cell>
        </row>
        <row r="778">
          <cell r="A778" t="str">
            <v>T_B_u-ICENGA-S2</v>
          </cell>
          <cell r="B778" t="str">
            <v>VAR_ncap</v>
          </cell>
          <cell r="C778" t="str">
            <v>-</v>
          </cell>
          <cell r="E778">
            <v>6.0517247748075499E-7</v>
          </cell>
          <cell r="F778">
            <v>1.6867709088195899E-5</v>
          </cell>
        </row>
        <row r="779">
          <cell r="A779" t="str">
            <v>T_B_u-ICENGA-S2</v>
          </cell>
          <cell r="B779" t="str">
            <v>VAR_cap</v>
          </cell>
          <cell r="C779" t="str">
            <v>-</v>
          </cell>
          <cell r="E779">
            <v>6.0517247748075499E-7</v>
          </cell>
          <cell r="F779">
            <v>1.74728815656766E-5</v>
          </cell>
          <cell r="G779">
            <v>3.3691578012987489E-9</v>
          </cell>
          <cell r="H779">
            <v>1.7397729026789698E-9</v>
          </cell>
        </row>
        <row r="780">
          <cell r="A780" t="str">
            <v>T_B_c-ICEDSLEXT</v>
          </cell>
          <cell r="B780" t="str">
            <v>VAR_fout</v>
          </cell>
          <cell r="C780" t="str">
            <v>CO2_T</v>
          </cell>
          <cell r="D780">
            <v>0.44171547799393701</v>
          </cell>
          <cell r="E780">
            <v>0.44077152793908903</v>
          </cell>
          <cell r="F780">
            <v>0.43735251909814699</v>
          </cell>
        </row>
        <row r="781">
          <cell r="A781" t="str">
            <v>T_B_c-ICEDSLEXT</v>
          </cell>
          <cell r="B781" t="str">
            <v>VAR_fout</v>
          </cell>
          <cell r="C781" t="str">
            <v>TPBSc</v>
          </cell>
          <cell r="D781">
            <v>5.9961517812539021E-2</v>
          </cell>
          <cell r="E781">
            <v>4.7984124264472558E-2</v>
          </cell>
          <cell r="F781">
            <v>2.9975904406923746E-2</v>
          </cell>
        </row>
        <row r="782">
          <cell r="A782" t="str">
            <v>T_B_c-ICEDSLEXT</v>
          </cell>
          <cell r="B782" t="str">
            <v>VAR_fin</v>
          </cell>
          <cell r="C782" t="str">
            <v>TDSL</v>
          </cell>
          <cell r="D782">
            <v>6.0261320326594377E-3</v>
          </cell>
          <cell r="E782">
            <v>6.0132541328661642E-3</v>
          </cell>
          <cell r="F782">
            <v>5.9666100831943635E-3</v>
          </cell>
        </row>
        <row r="783">
          <cell r="A783" t="str">
            <v>T_B_c-ICEDSLEXT</v>
          </cell>
          <cell r="B783" t="str">
            <v>VAR_cap</v>
          </cell>
          <cell r="C783" t="str">
            <v>-</v>
          </cell>
          <cell r="D783">
            <v>1.3033099387558126E-3</v>
          </cell>
          <cell r="E783">
            <v>1.04265638017014E-3</v>
          </cell>
          <cell r="F783">
            <v>6.5164055461610097E-4</v>
          </cell>
        </row>
        <row r="784">
          <cell r="A784" t="str">
            <v>T_B_u-ICENGA-S3</v>
          </cell>
          <cell r="B784" t="str">
            <v>VAR_fout</v>
          </cell>
          <cell r="C784" t="str">
            <v>CO2_T</v>
          </cell>
          <cell r="E784">
            <v>1.5696580056827E-2</v>
          </cell>
          <cell r="F784">
            <v>7.3064979170890706E-2</v>
          </cell>
        </row>
        <row r="785">
          <cell r="A785" t="str">
            <v>T_B_u-ICENGA-S3</v>
          </cell>
          <cell r="B785" t="str">
            <v>VAR_fout</v>
          </cell>
          <cell r="C785" t="str">
            <v>TPBSu</v>
          </cell>
          <cell r="E785">
            <v>1.5702739979632758E-5</v>
          </cell>
          <cell r="F785">
            <v>7.5933160991118975E-5</v>
          </cell>
        </row>
        <row r="786">
          <cell r="A786" t="str">
            <v>T_B_u-ICENGA-S3</v>
          </cell>
          <cell r="B786" t="str">
            <v>VAR_fin</v>
          </cell>
          <cell r="C786" t="str">
            <v>TNGA</v>
          </cell>
          <cell r="E786">
            <v>2.783081570359403E-4</v>
          </cell>
          <cell r="F786">
            <v>1.2954783540938067E-3</v>
          </cell>
        </row>
        <row r="787">
          <cell r="A787" t="str">
            <v>T_B_u-ICENGA-S3</v>
          </cell>
          <cell r="B787" t="str">
            <v>VAR_ncap</v>
          </cell>
          <cell r="C787" t="str">
            <v>-</v>
          </cell>
          <cell r="E787">
            <v>3.67382733759167E-7</v>
          </cell>
          <cell r="F787">
            <v>1.1290152495504601E-6</v>
          </cell>
        </row>
        <row r="788">
          <cell r="A788" t="str">
            <v>T_B_u-ICENGA-S3</v>
          </cell>
          <cell r="B788" t="str">
            <v>VAR_cap</v>
          </cell>
          <cell r="C788" t="str">
            <v>-</v>
          </cell>
          <cell r="E788">
            <v>3.67382733759167E-7</v>
          </cell>
          <cell r="F788">
            <v>1.4963979833096199E-6</v>
          </cell>
          <cell r="G788">
            <v>1.2578880429600431E-9</v>
          </cell>
          <cell r="L788">
            <v>-1.68790671524014E-9</v>
          </cell>
        </row>
        <row r="789">
          <cell r="A789" t="str">
            <v>T_B_u-ICENGA-S4</v>
          </cell>
          <cell r="B789" t="str">
            <v>VAR_fout</v>
          </cell>
          <cell r="C789" t="str">
            <v>CO2_T</v>
          </cell>
          <cell r="E789">
            <v>5.3460712527025897E-3</v>
          </cell>
          <cell r="F789">
            <v>1.8479989362124291E-2</v>
          </cell>
        </row>
        <row r="790">
          <cell r="A790" t="str">
            <v>T_B_u-ICENGA-S4</v>
          </cell>
          <cell r="B790" t="str">
            <v>VAR_fout</v>
          </cell>
          <cell r="C790" t="str">
            <v>TPBSu</v>
          </cell>
          <cell r="E790">
            <v>3.5724986318869332E-6</v>
          </cell>
          <cell r="F790">
            <v>1.2760791579243874E-5</v>
          </cell>
        </row>
        <row r="791">
          <cell r="A791" t="str">
            <v>T_B_u-ICENGA-S4</v>
          </cell>
          <cell r="B791" t="str">
            <v>VAR_fin</v>
          </cell>
          <cell r="C791" t="str">
            <v>TNGA</v>
          </cell>
          <cell r="E791">
            <v>9.4788497388343811E-5</v>
          </cell>
          <cell r="F791">
            <v>3.2765938585326698E-4</v>
          </cell>
        </row>
        <row r="792">
          <cell r="A792" t="str">
            <v>T_B_u-ICENGA-S4</v>
          </cell>
          <cell r="B792" t="str">
            <v>VAR_ncap</v>
          </cell>
          <cell r="C792" t="str">
            <v>-</v>
          </cell>
          <cell r="E792">
            <v>8.9972697365121606E-8</v>
          </cell>
          <cell r="F792">
            <v>1.6613748521086201E-7</v>
          </cell>
        </row>
        <row r="793">
          <cell r="A793" t="str">
            <v>T_B_u-ICENGA-S4</v>
          </cell>
          <cell r="B793" t="str">
            <v>VAR_cap</v>
          </cell>
          <cell r="C793" t="str">
            <v>-</v>
          </cell>
          <cell r="E793">
            <v>8.9972697365121606E-8</v>
          </cell>
          <cell r="F793">
            <v>2.5611018257598299E-7</v>
          </cell>
          <cell r="G793">
            <v>8.4402326261198552E-10</v>
          </cell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18.873138764473602</v>
          </cell>
          <cell r="C9">
            <v>22.215819960998605</v>
          </cell>
          <cell r="D9">
            <v>26.123232654255229</v>
          </cell>
          <cell r="E9">
            <v>30.650682475127653</v>
          </cell>
          <cell r="F9">
            <v>38.9340945356047</v>
          </cell>
          <cell r="G9">
            <v>42.18385734047488</v>
          </cell>
          <cell r="H9">
            <v>44.125900706731152</v>
          </cell>
          <cell r="I9">
            <v>47.5767467353566</v>
          </cell>
          <cell r="J9">
            <v>49.521494394845433</v>
          </cell>
          <cell r="K9">
            <v>52.896798399384906</v>
          </cell>
          <cell r="L9">
            <v>54.73624061228665</v>
          </cell>
          <cell r="M9">
            <v>56.093374874596705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1.2505511242909748E-3</v>
          </cell>
          <cell r="H28">
            <v>0.1349476895874768</v>
          </cell>
          <cell r="I28">
            <v>0.29928385529916851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82.760005867675659</v>
          </cell>
          <cell r="C14">
            <v>83.109641251381163</v>
          </cell>
          <cell r="D14">
            <v>73.032663705770972</v>
          </cell>
          <cell r="E14">
            <v>73.071851857520244</v>
          </cell>
          <cell r="F14">
            <v>57.691705467444237</v>
          </cell>
          <cell r="G14">
            <v>33.155162452104072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66.7456800000746</v>
          </cell>
          <cell r="C15">
            <v>49.798797305985801</v>
          </cell>
          <cell r="D15">
            <v>68.524871035096282</v>
          </cell>
          <cell r="E15">
            <v>69.609915453545028</v>
          </cell>
          <cell r="F15">
            <v>70.693213230314711</v>
          </cell>
          <cell r="G15">
            <v>71.777539768697167</v>
          </cell>
          <cell r="H15">
            <v>72.860359813809609</v>
          </cell>
          <cell r="I15">
            <v>73.946132057374257</v>
          </cell>
          <cell r="J15">
            <v>73.945408851281968</v>
          </cell>
          <cell r="K15">
            <v>73.946536685074193</v>
          </cell>
          <cell r="L15">
            <v>73.946385342577102</v>
          </cell>
          <cell r="M15">
            <v>73.943070310644615</v>
          </cell>
        </row>
        <row r="16">
          <cell r="B16">
            <v>66.632400543495862</v>
          </cell>
          <cell r="C16">
            <v>55.764000199764006</v>
          </cell>
          <cell r="D16">
            <v>65.561507829188386</v>
          </cell>
          <cell r="E16">
            <v>64.482664585531069</v>
          </cell>
          <cell r="F16">
            <v>63.400014087216462</v>
          </cell>
          <cell r="G16">
            <v>62.315693983555633</v>
          </cell>
          <cell r="H16">
            <v>61.232876855847366</v>
          </cell>
          <cell r="I16">
            <v>60.147108836986277</v>
          </cell>
          <cell r="J16">
            <v>60.147837149137935</v>
          </cell>
          <cell r="K16">
            <v>60.146716204105758</v>
          </cell>
          <cell r="L16">
            <v>60.146883126643957</v>
          </cell>
          <cell r="M16">
            <v>60.150287290817346</v>
          </cell>
        </row>
        <row r="17">
          <cell r="B17">
            <v>12.841926242701613</v>
          </cell>
          <cell r="C17">
            <v>16.038944672240429</v>
          </cell>
          <cell r="D17">
            <v>5.8597916184688632</v>
          </cell>
          <cell r="E17">
            <v>12.741652431567996</v>
          </cell>
          <cell r="F17">
            <v>12.779048279981177</v>
          </cell>
          <cell r="G17">
            <v>12.809510084760605</v>
          </cell>
          <cell r="H17">
            <v>12.841437185974472</v>
          </cell>
          <cell r="I17">
            <v>12.873954837331178</v>
          </cell>
          <cell r="J17">
            <v>12.903820157792639</v>
          </cell>
          <cell r="K17">
            <v>12.942927475683231</v>
          </cell>
          <cell r="L17">
            <v>12.981755020085746</v>
          </cell>
          <cell r="M17">
            <v>13.067318231138625</v>
          </cell>
        </row>
        <row r="18">
          <cell r="B18">
            <v>3.960295936802255E-2</v>
          </cell>
          <cell r="C18">
            <v>1.3803235176957336E-4</v>
          </cell>
          <cell r="D18">
            <v>1.2856882662190953E-2</v>
          </cell>
          <cell r="E18">
            <v>5.7031757235850014E-3</v>
          </cell>
          <cell r="F18">
            <v>7.1283092107351552E-3</v>
          </cell>
          <cell r="G18">
            <v>9.6920399808404327E-3</v>
          </cell>
          <cell r="H18">
            <v>1.9045922393701113E-2</v>
          </cell>
          <cell r="I18">
            <v>5.13397850429669E-2</v>
          </cell>
          <cell r="J18">
            <v>2.2051402997413958E-2</v>
          </cell>
          <cell r="K18">
            <v>5.2160904463196468E-2</v>
          </cell>
          <cell r="L18">
            <v>3.6510754773627585E-2</v>
          </cell>
          <cell r="M18">
            <v>7.4570351841422577E-2</v>
          </cell>
        </row>
        <row r="19">
          <cell r="B19">
            <v>6.5070003712047457</v>
          </cell>
          <cell r="C19">
            <v>7.3027689766871049</v>
          </cell>
          <cell r="D19">
            <v>8.1960969480364003</v>
          </cell>
          <cell r="E19">
            <v>7.398162354992742</v>
          </cell>
          <cell r="F19">
            <v>7.4918742811467292</v>
          </cell>
          <cell r="G19">
            <v>7.6680410715468241</v>
          </cell>
          <cell r="H19">
            <v>7.8484632136473049</v>
          </cell>
          <cell r="I19">
            <v>8.033327032614352</v>
          </cell>
          <cell r="J19">
            <v>8.0332965443488291</v>
          </cell>
          <cell r="K19">
            <v>8.033319838731602</v>
          </cell>
          <cell r="L19">
            <v>8.0333105394713122</v>
          </cell>
          <cell r="M19">
            <v>8.0333681402060648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0.21116906745004954</v>
          </cell>
          <cell r="H21">
            <v>3.4736035773217004</v>
          </cell>
          <cell r="I21">
            <v>5.2215955173075681</v>
          </cell>
          <cell r="J21">
            <v>6.7219101371237784</v>
          </cell>
          <cell r="K21">
            <v>8.7172911066242627</v>
          </cell>
          <cell r="L21">
            <v>9.3451143405607606</v>
          </cell>
          <cell r="M21">
            <v>8.9965997805390963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2.7223361605932202E-2</v>
          </cell>
          <cell r="G22">
            <v>7.1740964316732089E-2</v>
          </cell>
          <cell r="H22">
            <v>0.67449486783263746</v>
          </cell>
          <cell r="I22">
            <v>0.40299311017656481</v>
          </cell>
          <cell r="J22">
            <v>0.40514179137735379</v>
          </cell>
          <cell r="K22">
            <v>0.43327729336131821</v>
          </cell>
          <cell r="L22">
            <v>0.11647116520310055</v>
          </cell>
          <cell r="M22">
            <v>0.32210986391677898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0.965882801094893</v>
          </cell>
          <cell r="C24">
            <v>5.4292968008550196E-4</v>
          </cell>
          <cell r="D24">
            <v>2.8369276412164128E-2</v>
          </cell>
          <cell r="E24">
            <v>0.7174863235876433</v>
          </cell>
          <cell r="F24">
            <v>0.50173024658829102</v>
          </cell>
          <cell r="G24">
            <v>0.99816266556580691</v>
          </cell>
          <cell r="H24">
            <v>1.1641044981413373</v>
          </cell>
          <cell r="I24">
            <v>0.7815481998087096</v>
          </cell>
          <cell r="J24">
            <v>0.63483906679541025</v>
          </cell>
          <cell r="K24">
            <v>0.32399475769989022</v>
          </cell>
          <cell r="L24">
            <v>0.16057019840895428</v>
          </cell>
          <cell r="M24">
            <v>0.16783952324594062</v>
          </cell>
        </row>
        <row r="25">
          <cell r="B25">
            <v>0.39691003136017999</v>
          </cell>
          <cell r="C25">
            <v>5.1155255107221645E-2</v>
          </cell>
          <cell r="D25">
            <v>0.53665470103792801</v>
          </cell>
          <cell r="E25">
            <v>1.0998762898208037</v>
          </cell>
          <cell r="F25">
            <v>1.3287754122947981</v>
          </cell>
          <cell r="G25">
            <v>1.5508180072325348</v>
          </cell>
          <cell r="H25">
            <v>1.42518479950161</v>
          </cell>
          <cell r="I25">
            <v>1.8448061005571179</v>
          </cell>
          <cell r="J25">
            <v>1.8355049297276937</v>
          </cell>
          <cell r="K25">
            <v>1.9401065123931751</v>
          </cell>
          <cell r="L25">
            <v>1.8178851072589068</v>
          </cell>
          <cell r="M25">
            <v>1.8126220878931862</v>
          </cell>
        </row>
        <row r="26">
          <cell r="B26">
            <v>1.5475035093478999</v>
          </cell>
          <cell r="C26">
            <v>1.4159881038622999</v>
          </cell>
          <cell r="D26">
            <v>1.3284447303232594</v>
          </cell>
          <cell r="E26">
            <v>1.4062373227533391</v>
          </cell>
          <cell r="F26">
            <v>1.3956754535208304</v>
          </cell>
          <cell r="G26">
            <v>1.3952286015252102</v>
          </cell>
          <cell r="H26">
            <v>1.3942593604713736</v>
          </cell>
          <cell r="I26">
            <v>1.3927119087383386</v>
          </cell>
          <cell r="J26">
            <v>1.3927060546777701</v>
          </cell>
          <cell r="K26">
            <v>1.3926980615705764</v>
          </cell>
          <cell r="L26">
            <v>1.3926959677245569</v>
          </cell>
          <cell r="M26">
            <v>1.3926442085977726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1.802965826944382E-3</v>
          </cell>
          <cell r="C28">
            <v>9.4244837775844697E-5</v>
          </cell>
          <cell r="D28">
            <v>3.5435183404568431E-3</v>
          </cell>
          <cell r="E28">
            <v>2.4098728592975962E-3</v>
          </cell>
          <cell r="F28">
            <v>3.4615877636479065E-3</v>
          </cell>
          <cell r="G28">
            <v>3.7019488247921231E-3</v>
          </cell>
          <cell r="H28">
            <v>4.0244138009719226E-3</v>
          </cell>
          <cell r="I28">
            <v>6.3317134701063099E-3</v>
          </cell>
          <cell r="J28">
            <v>4.6991336072907588E-3</v>
          </cell>
          <cell r="K28">
            <v>6.3427133689428015E-3</v>
          </cell>
          <cell r="L28">
            <v>5.2418458455818625E-3</v>
          </cell>
          <cell r="M28">
            <v>6.5632502308953372E-3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0.47340095007275773</v>
          </cell>
          <cell r="H29">
            <v>1.2058104241500722</v>
          </cell>
          <cell r="I29">
            <v>1.943963016600029</v>
          </cell>
          <cell r="J29">
            <v>1.8653302474009235</v>
          </cell>
          <cell r="K29">
            <v>1.7180455264031198</v>
          </cell>
          <cell r="L29">
            <v>1.5379525774012039</v>
          </cell>
          <cell r="M29">
            <v>0.90815343339137322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5.877653471345291E-3</v>
          </cell>
          <cell r="H30">
            <v>6.000666693077447E-3</v>
          </cell>
          <cell r="I30">
            <v>1.512183699742586E-2</v>
          </cell>
          <cell r="J30">
            <v>1.5295571525731312E-2</v>
          </cell>
          <cell r="K30">
            <v>6.0108605949124164E-2</v>
          </cell>
          <cell r="L30">
            <v>9.606864605760651E-2</v>
          </cell>
          <cell r="M30">
            <v>0.1077716206638733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2.0054081131720275E-2</v>
          </cell>
          <cell r="I32">
            <v>3.2896798064925736E-2</v>
          </cell>
          <cell r="J32">
            <v>3.4652083450126207E-2</v>
          </cell>
          <cell r="K32">
            <v>3.8662021008082019E-2</v>
          </cell>
          <cell r="L32">
            <v>4.4698524775389048E-2</v>
          </cell>
          <cell r="M32">
            <v>7.965026577581967E-2</v>
          </cell>
        </row>
        <row r="33">
          <cell r="B33">
            <v>0.52400000000000047</v>
          </cell>
          <cell r="C33">
            <v>0.54529301522935936</v>
          </cell>
          <cell r="D33">
            <v>0.5031656135629089</v>
          </cell>
          <cell r="E33">
            <v>0.77758385754429227</v>
          </cell>
          <cell r="F33">
            <v>0.77942489195826303</v>
          </cell>
          <cell r="G33">
            <v>0.78210552152660762</v>
          </cell>
          <cell r="H33">
            <v>0.86186684545882208</v>
          </cell>
          <cell r="I33">
            <v>0.86195790582499354</v>
          </cell>
          <cell r="J33">
            <v>0.86911127706101565</v>
          </cell>
          <cell r="K33">
            <v>0.87065906433608975</v>
          </cell>
          <cell r="L33">
            <v>0.87355979044484799</v>
          </cell>
          <cell r="M33">
            <v>0.89137765476703623</v>
          </cell>
        </row>
        <row r="34">
          <cell r="B34">
            <v>0</v>
          </cell>
          <cell r="C34">
            <v>0</v>
          </cell>
          <cell r="D34">
            <v>0.15618778634746405</v>
          </cell>
          <cell r="E34">
            <v>0.30275625385121296</v>
          </cell>
          <cell r="F34">
            <v>1.0572011456933168</v>
          </cell>
          <cell r="G34">
            <v>1.0615558792465658</v>
          </cell>
          <cell r="H34">
            <v>0.97936479164297952</v>
          </cell>
          <cell r="I34">
            <v>0.87650925203953223</v>
          </cell>
          <cell r="J34">
            <v>0.38417204672268801</v>
          </cell>
          <cell r="K34">
            <v>0.54082611503587463</v>
          </cell>
          <cell r="L34">
            <v>0.49940765589744313</v>
          </cell>
          <cell r="M34">
            <v>3.5390848616773605</v>
          </cell>
        </row>
        <row r="35">
          <cell r="B35">
            <v>3.517953999707534</v>
          </cell>
          <cell r="C35">
            <v>4.8486226820686893</v>
          </cell>
          <cell r="D35">
            <v>11.927064196838243</v>
          </cell>
          <cell r="E35">
            <v>14.116641558675186</v>
          </cell>
          <cell r="F35">
            <v>14.83910445600122</v>
          </cell>
          <cell r="G35">
            <v>15.596053027302338</v>
          </cell>
          <cell r="H35">
            <v>16.391616457909219</v>
          </cell>
          <cell r="I35">
            <v>17.227766532647607</v>
          </cell>
          <cell r="J35">
            <v>18.106570544967948</v>
          </cell>
          <cell r="K35">
            <v>19.030227655711663</v>
          </cell>
          <cell r="L35">
            <v>20.001033318929</v>
          </cell>
          <cell r="M35">
            <v>21.021648169574217</v>
          </cell>
        </row>
        <row r="36">
          <cell r="B36">
            <v>2.1349390887346629</v>
          </cell>
          <cell r="C36">
            <v>3.3907693473462661</v>
          </cell>
          <cell r="D36">
            <v>6.968902998711874</v>
          </cell>
          <cell r="E36">
            <v>18.916113511485062</v>
          </cell>
          <cell r="F36">
            <v>19.881043597218763</v>
          </cell>
          <cell r="G36">
            <v>20.895179377618305</v>
          </cell>
          <cell r="H36">
            <v>21.961046540960449</v>
          </cell>
          <cell r="I36">
            <v>23.081288358157337</v>
          </cell>
          <cell r="J36">
            <v>24.258673132768287</v>
          </cell>
          <cell r="K36">
            <v>25.496128299508378</v>
          </cell>
          <cell r="L36">
            <v>26.796716068822839</v>
          </cell>
          <cell r="M36">
            <v>28.164774905552232</v>
          </cell>
        </row>
        <row r="37">
          <cell r="B37">
            <v>0.86248322578584768</v>
          </cell>
          <cell r="C37">
            <v>1.2877022413590282</v>
          </cell>
          <cell r="D37">
            <v>5.8107432091202256</v>
          </cell>
          <cell r="E37">
            <v>13.46040609286851</v>
          </cell>
          <cell r="F37">
            <v>14.147057706571314</v>
          </cell>
          <cell r="G37">
            <v>14.86870278899697</v>
          </cell>
          <cell r="H37">
            <v>15.627159765701723</v>
          </cell>
          <cell r="I37">
            <v>16.424309587895092</v>
          </cell>
          <cell r="J37">
            <v>17.262121453902775</v>
          </cell>
          <cell r="K37">
            <v>18.142680796831506</v>
          </cell>
          <cell r="L37">
            <v>19.06816747433664</v>
          </cell>
          <cell r="M37">
            <v>20.041119714199631</v>
          </cell>
        </row>
        <row r="38">
          <cell r="B38">
            <v>2.8396236857719668</v>
          </cell>
          <cell r="C38">
            <v>3.2944553561091614</v>
          </cell>
          <cell r="D38">
            <v>3.9371154399281294</v>
          </cell>
          <cell r="E38">
            <v>4.4104000456137111</v>
          </cell>
          <cell r="F38">
            <v>4.6354516342497236</v>
          </cell>
          <cell r="G38">
            <v>4.8719075266958356</v>
          </cell>
          <cell r="H38">
            <v>5.1204266301382528</v>
          </cell>
          <cell r="I38">
            <v>5.381625452880983</v>
          </cell>
          <cell r="J38">
            <v>5.656148604335093</v>
          </cell>
          <cell r="K38">
            <v>5.9446916084588599</v>
          </cell>
          <cell r="L38">
            <v>6.2479756940338111</v>
          </cell>
          <cell r="M38">
            <v>6.5669452667798449</v>
          </cell>
        </row>
        <row r="39">
          <cell r="B39">
            <v>0.66997874041288186</v>
          </cell>
          <cell r="C39">
            <v>9.3328354136880037E-2</v>
          </cell>
          <cell r="D39">
            <v>6.0970929145552723E-2</v>
          </cell>
          <cell r="E39">
            <v>0.85577488788171663</v>
          </cell>
          <cell r="F39">
            <v>0.67430430127357976</v>
          </cell>
          <cell r="G39">
            <v>0.19275977245025214</v>
          </cell>
          <cell r="H39">
            <v>0.14797151513215526</v>
          </cell>
          <cell r="I39">
            <v>9.4175476343910478E-2</v>
          </cell>
          <cell r="J39">
            <v>6.0875712152421435E-2</v>
          </cell>
          <cell r="K39">
            <v>9.8005037131120867E-2</v>
          </cell>
          <cell r="L39">
            <v>0.14642235298400463</v>
          </cell>
          <cell r="M39">
            <v>0.25500429259796004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7.0172785035879273E-2</v>
          </cell>
          <cell r="C41">
            <v>0.1713013580016238</v>
          </cell>
          <cell r="D41">
            <v>3.1274564463332258E-3</v>
          </cell>
          <cell r="E41">
            <v>0.16341659938346836</v>
          </cell>
          <cell r="F41">
            <v>0.16095303338426623</v>
          </cell>
          <cell r="G41">
            <v>1.9011021585367483E-2</v>
          </cell>
          <cell r="H41">
            <v>2.1410908679206982E-2</v>
          </cell>
          <cell r="I41">
            <v>2.2963357600401902E-2</v>
          </cell>
          <cell r="J41">
            <v>2.1319913238956094E-2</v>
          </cell>
          <cell r="K41">
            <v>2.3154094590001343E-2</v>
          </cell>
          <cell r="L41">
            <v>2.1853014905703409E-2</v>
          </cell>
          <cell r="M41">
            <v>2.4305352496349374E-2</v>
          </cell>
        </row>
        <row r="42">
          <cell r="B42">
            <v>0.17390058660566707</v>
          </cell>
          <cell r="C42">
            <v>0.51965243864581778</v>
          </cell>
          <cell r="D42">
            <v>1.1594347659437496</v>
          </cell>
          <cell r="E42">
            <v>1.8649583719953602</v>
          </cell>
          <cell r="F42">
            <v>2.5056176655600266</v>
          </cell>
          <cell r="G42">
            <v>2.9573731209404528</v>
          </cell>
          <cell r="H42">
            <v>3.7520523294744925</v>
          </cell>
          <cell r="I42">
            <v>3.9727607460091123</v>
          </cell>
          <cell r="J42">
            <v>3.9889016323908475</v>
          </cell>
          <cell r="K42">
            <v>3.8704118362714297</v>
          </cell>
          <cell r="L42">
            <v>4.003931009059694</v>
          </cell>
          <cell r="M42">
            <v>3.951803036585757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0.23005039738597499</v>
          </cell>
          <cell r="C44">
            <v>0.23015904731349537</v>
          </cell>
          <cell r="D44">
            <v>0.33671012415107754</v>
          </cell>
          <cell r="E44">
            <v>0.3329481685396587</v>
          </cell>
          <cell r="F44">
            <v>0.32919021386409852</v>
          </cell>
          <cell r="G44">
            <v>0.32752767670442712</v>
          </cell>
          <cell r="H44">
            <v>0.3258660651734856</v>
          </cell>
          <cell r="I44">
            <v>0.32421018701768717</v>
          </cell>
          <cell r="J44">
            <v>0.32420485940047827</v>
          </cell>
          <cell r="K44">
            <v>0.32420989947618156</v>
          </cell>
          <cell r="L44">
            <v>0.32420795506803851</v>
          </cell>
          <cell r="M44">
            <v>0.32422178478168295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6.1839103465391228E-3</v>
          </cell>
          <cell r="F46">
            <v>1.893748257774315E-2</v>
          </cell>
          <cell r="G46">
            <v>2.9840416024162764E-2</v>
          </cell>
          <cell r="H46">
            <v>3.0081024327824148E-2</v>
          </cell>
          <cell r="I46">
            <v>8.0412084382889354E-2</v>
          </cell>
          <cell r="J46">
            <v>7.4311642877181616E-2</v>
          </cell>
          <cell r="K46">
            <v>0.19343355919334757</v>
          </cell>
          <cell r="L46">
            <v>0.18548392980604381</v>
          </cell>
          <cell r="M46">
            <v>0.23671130505692706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4.9022705431810525E-3</v>
          </cell>
          <cell r="F47">
            <v>6.9220448131973788E-3</v>
          </cell>
          <cell r="G47">
            <v>1.2398687209276064E-2</v>
          </cell>
          <cell r="H47">
            <v>1.8363464855542366E-2</v>
          </cell>
          <cell r="I47">
            <v>3.0621108617267922E-2</v>
          </cell>
          <cell r="J47">
            <v>2.5354487302945167E-2</v>
          </cell>
          <cell r="K47">
            <v>4.2645192401324271E-2</v>
          </cell>
          <cell r="L47">
            <v>3.940170940960689E-2</v>
          </cell>
          <cell r="M47">
            <v>8.5809695775990333E-2</v>
          </cell>
        </row>
        <row r="48">
          <cell r="B48">
            <v>1.9256724687752629E-2</v>
          </cell>
          <cell r="C48">
            <v>4.4080574447852641E-3</v>
          </cell>
          <cell r="D48">
            <v>1.8620363115089401E-2</v>
          </cell>
          <cell r="E48">
            <v>1.6682056002758842E-2</v>
          </cell>
          <cell r="F48">
            <v>4.3990915566147731E-2</v>
          </cell>
          <cell r="G48">
            <v>4.3766827891983023E-2</v>
          </cell>
          <cell r="H48">
            <v>5.7729258826952685E-2</v>
          </cell>
          <cell r="I48">
            <v>7.2964812779820754E-2</v>
          </cell>
          <cell r="J48">
            <v>6.4858939450786232E-2</v>
          </cell>
          <cell r="K48">
            <v>8.0268045202739086E-2</v>
          </cell>
          <cell r="L48">
            <v>0.19577619497317833</v>
          </cell>
          <cell r="M48">
            <v>0.18375211550718795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9.4403724870610866E-4</v>
          </cell>
          <cell r="F49">
            <v>3.382148928927783E-3</v>
          </cell>
          <cell r="G49">
            <v>3.444571976294494E-3</v>
          </cell>
          <cell r="H49">
            <v>3.6831764590056887E-3</v>
          </cell>
          <cell r="I49">
            <v>8.6411679312575138E-3</v>
          </cell>
          <cell r="J49">
            <v>6.9927935533802763E-3</v>
          </cell>
          <cell r="K49">
            <v>1.1229153245329778E-2</v>
          </cell>
          <cell r="L49">
            <v>1.0757271872920381E-2</v>
          </cell>
          <cell r="M49">
            <v>1.9443839368520791E-2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4.771562653177709E-3</v>
          </cell>
          <cell r="F50">
            <v>9.3096963029377349E-3</v>
          </cell>
          <cell r="G50">
            <v>9.4601953147160876E-3</v>
          </cell>
          <cell r="H50">
            <v>9.8271704502357806E-3</v>
          </cell>
          <cell r="I50">
            <v>1.8533683820840047E-2</v>
          </cell>
          <cell r="J50">
            <v>1.7166448283131464E-2</v>
          </cell>
          <cell r="K50">
            <v>2.2450255866189605E-2</v>
          </cell>
          <cell r="L50">
            <v>1.7088671993426025E-2</v>
          </cell>
          <cell r="M50">
            <v>2.8982571086294075E-2</v>
          </cell>
        </row>
        <row r="51">
          <cell r="B51">
            <v>2.9247332471684772E-2</v>
          </cell>
          <cell r="C51">
            <v>2.8153766129175146E-2</v>
          </cell>
          <cell r="D51">
            <v>0.14675197194829043</v>
          </cell>
          <cell r="E51">
            <v>0.62594015007524395</v>
          </cell>
          <cell r="F51">
            <v>0.66218248143917946</v>
          </cell>
          <cell r="G51">
            <v>0.76854062787169297</v>
          </cell>
          <cell r="H51">
            <v>0.70090983303729992</v>
          </cell>
          <cell r="I51">
            <v>0.72954319083428598</v>
          </cell>
          <cell r="J51">
            <v>0.71038655671175455</v>
          </cell>
          <cell r="K51">
            <v>0.67502000180092014</v>
          </cell>
          <cell r="L51">
            <v>0.58591533783572547</v>
          </cell>
          <cell r="M51">
            <v>0.5400932391678599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4.0031153142968852E-3</v>
          </cell>
          <cell r="F52">
            <v>1.5727314539937386E-2</v>
          </cell>
          <cell r="G52">
            <v>1.6054593939501857E-2</v>
          </cell>
          <cell r="H52">
            <v>1.8493992890857201E-2</v>
          </cell>
          <cell r="I52">
            <v>5.0049485382134121E-2</v>
          </cell>
          <cell r="J52">
            <v>4.3019368014209206E-2</v>
          </cell>
          <cell r="K52">
            <v>9.0154171431915051E-2</v>
          </cell>
          <cell r="L52">
            <v>8.7058634371090043E-2</v>
          </cell>
          <cell r="M52">
            <v>0.15207182772100936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1.2394724804954689E-2</v>
          </cell>
          <cell r="F53">
            <v>1.5793687481593831E-2</v>
          </cell>
          <cell r="G53">
            <v>1.5679647091804604E-2</v>
          </cell>
          <cell r="H53">
            <v>1.5300806653892917E-2</v>
          </cell>
          <cell r="I53">
            <v>3.2449555467300883E-2</v>
          </cell>
          <cell r="J53">
            <v>2.9446884978934471E-2</v>
          </cell>
          <cell r="K53">
            <v>3.1401171766951987E-2</v>
          </cell>
          <cell r="L53">
            <v>2.8044814669376892E-2</v>
          </cell>
          <cell r="M53">
            <v>5.1986742765464958E-2</v>
          </cell>
        </row>
        <row r="54">
          <cell r="B54">
            <v>0.9593710042148762</v>
          </cell>
          <cell r="C54">
            <v>1.1061388017587759</v>
          </cell>
          <cell r="D54">
            <v>1.106139784933776</v>
          </cell>
          <cell r="E54">
            <v>1.106138429189069</v>
          </cell>
          <cell r="F54">
            <v>1.1061393998586142</v>
          </cell>
          <cell r="G54">
            <v>1.1061416758410725</v>
          </cell>
          <cell r="H54">
            <v>1.1061500891167595</v>
          </cell>
          <cell r="I54">
            <v>1.106164704188499</v>
          </cell>
          <cell r="J54">
            <v>1.1061811025303849</v>
          </cell>
          <cell r="K54">
            <v>1.1062280135835267</v>
          </cell>
          <cell r="L54">
            <v>1.1062857970626465</v>
          </cell>
          <cell r="M54">
            <v>1.1082672138914238</v>
          </cell>
        </row>
        <row r="55">
          <cell r="B55">
            <v>0.59442555977884748</v>
          </cell>
          <cell r="C55">
            <v>0.62592452422966771</v>
          </cell>
          <cell r="D55">
            <v>0.53021829587887337</v>
          </cell>
          <cell r="E55">
            <v>2.1042413472009187</v>
          </cell>
          <cell r="F55">
            <v>4.1628834598566975</v>
          </cell>
          <cell r="G55">
            <v>4.0051134582088963</v>
          </cell>
          <cell r="H55">
            <v>3.9245165533656161</v>
          </cell>
          <cell r="I55">
            <v>2.9974463994624654</v>
          </cell>
          <cell r="J55">
            <v>2.9660778590835095</v>
          </cell>
          <cell r="K55">
            <v>3.0005999615533492</v>
          </cell>
          <cell r="L55">
            <v>3.2337778886450188</v>
          </cell>
          <cell r="M55">
            <v>3.4402307329224118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1.3584531416962803E-2</v>
          </cell>
          <cell r="F56">
            <v>1.0562707086550481E-2</v>
          </cell>
          <cell r="G56">
            <v>8.9787869452428275E-3</v>
          </cell>
          <cell r="H56">
            <v>1.2182732431272448E-2</v>
          </cell>
          <cell r="I56">
            <v>1.8011100336736655E-2</v>
          </cell>
          <cell r="J56">
            <v>1.5698117391629133E-2</v>
          </cell>
          <cell r="K56">
            <v>2.2401844849756394E-2</v>
          </cell>
          <cell r="L56">
            <v>1.9843482402825154E-2</v>
          </cell>
          <cell r="M56">
            <v>4.153602327472003E-2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4.228272789413479E-3</v>
          </cell>
          <cell r="F57">
            <v>1.0027998624297336E-2</v>
          </cell>
          <cell r="G57">
            <v>1.1504286990554061E-2</v>
          </cell>
          <cell r="H57">
            <v>1.3451416342407303E-2</v>
          </cell>
          <cell r="I57">
            <v>3.2857369248400888E-2</v>
          </cell>
          <cell r="J57">
            <v>2.9914764341099197E-2</v>
          </cell>
          <cell r="K57">
            <v>7.6284092298265133E-2</v>
          </cell>
          <cell r="L57">
            <v>5.6418355116780255E-2</v>
          </cell>
          <cell r="M57">
            <v>9.6489245937211018E-2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5.3357825669649193E-3</v>
          </cell>
          <cell r="F58">
            <v>1.6016132990688315E-2</v>
          </cell>
          <cell r="G58">
            <v>1.5465775863387194E-2</v>
          </cell>
          <cell r="H58">
            <v>1.1789882922933545E-2</v>
          </cell>
          <cell r="I58">
            <v>2.9423829513490228E-2</v>
          </cell>
          <cell r="J58">
            <v>2.947750143086128E-2</v>
          </cell>
          <cell r="K58">
            <v>6.713084007866818E-2</v>
          </cell>
          <cell r="L58">
            <v>4.8985261661962536E-2</v>
          </cell>
          <cell r="M58">
            <v>0.10349833868578143</v>
          </cell>
        </row>
        <row r="70">
          <cell r="B70">
            <v>9.4714143405603482E-2</v>
          </cell>
          <cell r="C70">
            <v>1.4533129704852777E-2</v>
          </cell>
          <cell r="D70">
            <v>9.4281915033741892E-2</v>
          </cell>
          <cell r="E70">
            <v>4.7722433307066214E-2</v>
          </cell>
          <cell r="F70">
            <v>4.737331362224783E-2</v>
          </cell>
          <cell r="G70">
            <v>4.0343583092823869E-2</v>
          </cell>
          <cell r="H70">
            <v>1.029253906026736E-2</v>
          </cell>
          <cell r="I70">
            <v>3.6335898737351817E-2</v>
          </cell>
          <cell r="J70">
            <v>4.6497005782230781E-2</v>
          </cell>
          <cell r="K70">
            <v>9.3777289771346362E-2</v>
          </cell>
          <cell r="L70">
            <v>9.420762380657742E-2</v>
          </cell>
          <cell r="M70">
            <v>9.4189800454728967E-2</v>
          </cell>
        </row>
        <row r="71">
          <cell r="B71">
            <v>1.185036374506045E-2</v>
          </cell>
          <cell r="C71">
            <v>9.6177535703043434E-3</v>
          </cell>
          <cell r="D71">
            <v>1.1447930500783599E-2</v>
          </cell>
          <cell r="E71">
            <v>1.0800571972262104E-2</v>
          </cell>
          <cell r="F71">
            <v>2.6287788606147645E-2</v>
          </cell>
          <cell r="G71">
            <v>0.17271641892509559</v>
          </cell>
          <cell r="H71">
            <v>0.22034232719742872</v>
          </cell>
          <cell r="I71">
            <v>0.37299682653711841</v>
          </cell>
          <cell r="J71">
            <v>0.38534036290017698</v>
          </cell>
          <cell r="K71">
            <v>0.44062045486415269</v>
          </cell>
          <cell r="L71">
            <v>0.44430828385534615</v>
          </cell>
          <cell r="M71">
            <v>0.52100149662853557</v>
          </cell>
        </row>
        <row r="72">
          <cell r="B72">
            <v>1.0894545717940299E-2</v>
          </cell>
          <cell r="C72">
            <v>8.8190346072039502E-3</v>
          </cell>
          <cell r="D72">
            <v>1.0142108921085127E-2</v>
          </cell>
          <cell r="E72">
            <v>1.0323099241663941E-2</v>
          </cell>
          <cell r="F72">
            <v>2.5972392200193189E-2</v>
          </cell>
          <cell r="G72">
            <v>0.10450354956952024</v>
          </cell>
          <cell r="H72">
            <v>0.41388131599759526</v>
          </cell>
          <cell r="I72">
            <v>0.90712969844067104</v>
          </cell>
          <cell r="J72">
            <v>1.3199642975448289</v>
          </cell>
          <cell r="K72">
            <v>1.8564128563391002</v>
          </cell>
          <cell r="L72">
            <v>1.9906316221633655</v>
          </cell>
          <cell r="M72">
            <v>2.5537141276803164</v>
          </cell>
        </row>
        <row r="73">
          <cell r="B73">
            <v>3.5173070828347702E-3</v>
          </cell>
          <cell r="C73">
            <v>3.4969599415825975E-3</v>
          </cell>
          <cell r="D73">
            <v>3.4897996167558122E-3</v>
          </cell>
          <cell r="E73">
            <v>5.6811177819845904E-2</v>
          </cell>
          <cell r="F73">
            <v>6.7715956134005106E-2</v>
          </cell>
          <cell r="G73">
            <v>7.1861474918235149E-2</v>
          </cell>
          <cell r="H73">
            <v>7.7320774660667627E-2</v>
          </cell>
          <cell r="I73">
            <v>8.9078255235202436E-2</v>
          </cell>
          <cell r="J73">
            <v>9.381542159676956E-2</v>
          </cell>
          <cell r="K73">
            <v>0.10162932997105585</v>
          </cell>
          <cell r="L73">
            <v>0.11476725363945474</v>
          </cell>
          <cell r="M73">
            <v>0.12313732034798343</v>
          </cell>
        </row>
        <row r="74">
          <cell r="B74">
            <v>6.9853407806643817E-3</v>
          </cell>
          <cell r="C74">
            <v>6.9401593335573185E-3</v>
          </cell>
          <cell r="D74">
            <v>6.9351770980958819E-3</v>
          </cell>
          <cell r="E74">
            <v>9.0702924216824146E-2</v>
          </cell>
          <cell r="F74">
            <v>0.10881498287259969</v>
          </cell>
          <cell r="G74">
            <v>0.11475634138827903</v>
          </cell>
          <cell r="H74">
            <v>0.12549661140525309</v>
          </cell>
          <cell r="I74">
            <v>0.13644295113780633</v>
          </cell>
          <cell r="J74">
            <v>0.14188846536135627</v>
          </cell>
          <cell r="K74">
            <v>0.14932983019320895</v>
          </cell>
          <cell r="L74">
            <v>0.15336574677677239</v>
          </cell>
          <cell r="M74">
            <v>0.1668164293259953</v>
          </cell>
        </row>
        <row r="75">
          <cell r="B75">
            <v>6.9654581134561289E-3</v>
          </cell>
          <cell r="C75">
            <v>6.9184989080891763E-3</v>
          </cell>
          <cell r="D75">
            <v>6.9111942809248882E-3</v>
          </cell>
          <cell r="E75">
            <v>9.0101624690631404E-2</v>
          </cell>
          <cell r="F75">
            <v>0.1094544484499536</v>
          </cell>
          <cell r="G75">
            <v>0.1197534251701729</v>
          </cell>
          <cell r="H75">
            <v>0.12786422342633774</v>
          </cell>
          <cell r="I75">
            <v>0.13653114680133502</v>
          </cell>
          <cell r="J75">
            <v>0.1417958965256346</v>
          </cell>
          <cell r="K75">
            <v>0.1492945236507453</v>
          </cell>
          <cell r="L75">
            <v>0.15332381792176095</v>
          </cell>
          <cell r="M75">
            <v>0.16679141715383641</v>
          </cell>
        </row>
        <row r="76">
          <cell r="B76">
            <v>3.5279261794491528E-3</v>
          </cell>
          <cell r="C76">
            <v>3.5068343768988319E-3</v>
          </cell>
          <cell r="D76">
            <v>3.4969565814363963E-3</v>
          </cell>
          <cell r="E76">
            <v>6.364142746465308E-2</v>
          </cell>
          <cell r="F76">
            <v>7.3000651937492403E-2</v>
          </cell>
          <cell r="G76">
            <v>7.9856328730528947E-2</v>
          </cell>
          <cell r="H76">
            <v>8.4673284970630938E-2</v>
          </cell>
          <cell r="I76">
            <v>9.1343281981698166E-2</v>
          </cell>
          <cell r="J76">
            <v>9.3565035730654028E-2</v>
          </cell>
          <cell r="K76">
            <v>9.8929844521891186E-2</v>
          </cell>
          <cell r="L76">
            <v>0.10192045516949462</v>
          </cell>
          <cell r="M76">
            <v>0.11111749383351542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1.062968455647329E-3</v>
          </cell>
          <cell r="H90">
            <v>1.0657430696069748E-3</v>
          </cell>
          <cell r="I90">
            <v>1.0710554714424131E-3</v>
          </cell>
          <cell r="J90">
            <v>1.0741581524722557E-3</v>
          </cell>
          <cell r="K90">
            <v>1.087281759924004E-3</v>
          </cell>
          <cell r="L90">
            <v>1.0996366104218808E-3</v>
          </cell>
          <cell r="M90">
            <v>1.9006722699406212E-3</v>
          </cell>
        </row>
        <row r="91">
          <cell r="B91">
            <v>1.8035550506116771</v>
          </cell>
          <cell r="C91">
            <v>1.0432692225847936E-3</v>
          </cell>
          <cell r="D91">
            <v>5.6823555045322029E-2</v>
          </cell>
          <cell r="E91">
            <v>1.5345108145067921</v>
          </cell>
          <cell r="F91">
            <v>1.0672972577645827</v>
          </cell>
          <cell r="G91">
            <v>2.1118473691845434</v>
          </cell>
          <cell r="H91">
            <v>2.4498355346700702</v>
          </cell>
          <cell r="I91">
            <v>1.6359576886079499</v>
          </cell>
          <cell r="J91">
            <v>1.3288621899543047</v>
          </cell>
          <cell r="K91">
            <v>0.67819453113389172</v>
          </cell>
          <cell r="L91">
            <v>0.336109853125792</v>
          </cell>
          <cell r="M91">
            <v>0.35132619916941099</v>
          </cell>
        </row>
        <row r="92">
          <cell r="B92">
            <v>1.2978196554203703</v>
          </cell>
          <cell r="C92">
            <v>0.38235210893160398</v>
          </cell>
          <cell r="D92">
            <v>1.6488176902905862</v>
          </cell>
          <cell r="E92">
            <v>2.8769160172703621</v>
          </cell>
          <cell r="F92">
            <v>3.475430097067139</v>
          </cell>
          <cell r="G92">
            <v>4.0566694228105966</v>
          </cell>
          <cell r="H92">
            <v>3.7283354609991282</v>
          </cell>
          <cell r="I92">
            <v>4.8307275322431913</v>
          </cell>
          <cell r="J92">
            <v>4.8069392144141112</v>
          </cell>
          <cell r="K92">
            <v>5.1328878353283187</v>
          </cell>
          <cell r="L92">
            <v>5.2856744645518372</v>
          </cell>
          <cell r="M92">
            <v>5.2958687383615484</v>
          </cell>
        </row>
        <row r="93">
          <cell r="B93">
            <v>14.460808371693959</v>
          </cell>
          <cell r="C93">
            <v>13.051650348754681</v>
          </cell>
          <cell r="D93">
            <v>12.151506956281731</v>
          </cell>
          <cell r="E93">
            <v>12.779614510270381</v>
          </cell>
          <cell r="F93">
            <v>12.342934408085833</v>
          </cell>
          <cell r="G93">
            <v>12.034777677706192</v>
          </cell>
          <cell r="H93">
            <v>11.720064491125923</v>
          </cell>
          <cell r="I93">
            <v>11.399040431106981</v>
          </cell>
          <cell r="J93">
            <v>11.399062439164478</v>
          </cell>
          <cell r="K93">
            <v>11.399053224846513</v>
          </cell>
          <cell r="L93">
            <v>11.399048104732955</v>
          </cell>
          <cell r="M93">
            <v>11.398999382881861</v>
          </cell>
        </row>
        <row r="94">
          <cell r="B94">
            <v>9.2723956814282499E-3</v>
          </cell>
          <cell r="C94">
            <v>4.846877371329148E-4</v>
          </cell>
          <cell r="D94">
            <v>1.8223808608063764E-2</v>
          </cell>
          <cell r="E94">
            <v>1.2393631847816189E-2</v>
          </cell>
          <cell r="F94">
            <v>1.7802451355903484E-2</v>
          </cell>
          <cell r="G94">
            <v>1.9038593956073765E-2</v>
          </cell>
          <cell r="H94">
            <v>2.0696985262141299E-2</v>
          </cell>
          <cell r="I94">
            <v>3.2563097846261005E-2</v>
          </cell>
          <cell r="J94">
            <v>2.4166972837495332E-2</v>
          </cell>
          <cell r="K94">
            <v>3.2619668754563E-2</v>
          </cell>
          <cell r="L94">
            <v>2.695806434870671E-2</v>
          </cell>
          <cell r="M94">
            <v>3.3753858330318888E-2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0.60358621134276602</v>
          </cell>
          <cell r="H95">
            <v>1.5675535513950929</v>
          </cell>
          <cell r="I95">
            <v>2.5757509969950387</v>
          </cell>
          <cell r="J95">
            <v>2.4715625778062242</v>
          </cell>
          <cell r="K95">
            <v>2.2764103224841326</v>
          </cell>
          <cell r="L95">
            <v>2.0377871650565971</v>
          </cell>
          <cell r="M95">
            <v>1.2033032992435708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7.1371506437763891E-3</v>
          </cell>
          <cell r="H96">
            <v>7.42939685809587E-3</v>
          </cell>
          <cell r="I96">
            <v>1.908231811579926E-2</v>
          </cell>
          <cell r="J96">
            <v>1.9301554544375203E-2</v>
          </cell>
          <cell r="K96">
            <v>7.585133607865667E-2</v>
          </cell>
          <cell r="L96">
            <v>0.12122948192983671</v>
          </cell>
          <cell r="M96">
            <v>0.13599752131393528</v>
          </cell>
        </row>
        <row r="97">
          <cell r="B97">
            <v>1.7329110935631946</v>
          </cell>
          <cell r="C97">
            <v>2.0327674344882647</v>
          </cell>
          <cell r="D97">
            <v>1.9817524739961463</v>
          </cell>
          <cell r="E97">
            <v>0.33349765133435377</v>
          </cell>
          <cell r="F97">
            <v>0.56470567368974467</v>
          </cell>
          <cell r="G97">
            <v>0.56572994928472609</v>
          </cell>
          <cell r="H97">
            <v>4.3898881682253317E-2</v>
          </cell>
          <cell r="I97">
            <v>0.1498205597079536</v>
          </cell>
          <cell r="J97">
            <v>4.8493889509450452E-2</v>
          </cell>
          <cell r="K97">
            <v>3.3332457075697312E-2</v>
          </cell>
          <cell r="L97">
            <v>1.7415222485370904E-2</v>
          </cell>
          <cell r="M97">
            <v>2.5551621043064375E-2</v>
          </cell>
        </row>
        <row r="98">
          <cell r="B98">
            <v>0.90177641199351277</v>
          </cell>
          <cell r="C98">
            <v>1.4012261671671244</v>
          </cell>
          <cell r="D98">
            <v>1.4012277082269351</v>
          </cell>
          <cell r="E98">
            <v>1.4012285925281773</v>
          </cell>
          <cell r="F98">
            <v>1.4012328794507787</v>
          </cell>
          <cell r="G98">
            <v>1.4012442890004988</v>
          </cell>
          <cell r="H98">
            <v>1.4012572455804351</v>
          </cell>
          <cell r="I98">
            <v>1.4012780466068073</v>
          </cell>
          <cell r="J98">
            <v>1.4012996717358914</v>
          </cell>
          <cell r="K98">
            <v>1.401490186071394</v>
          </cell>
          <cell r="L98">
            <v>1.4015592760126159</v>
          </cell>
          <cell r="M98">
            <v>1.4018297496915451</v>
          </cell>
        </row>
        <row r="99">
          <cell r="B99">
            <v>2.9000627820104632</v>
          </cell>
          <cell r="C99">
            <v>7.6035334478941596</v>
          </cell>
          <cell r="D99">
            <v>7.5975366320399518</v>
          </cell>
          <cell r="E99">
            <v>2.29910189514611</v>
          </cell>
          <cell r="F99">
            <v>1.4122518992078754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B100">
            <v>0.18408705847195425</v>
          </cell>
          <cell r="C100">
            <v>0.18578066466700169</v>
          </cell>
          <cell r="D100">
            <v>5.2650570150558802E-3</v>
          </cell>
          <cell r="E100">
            <v>5.7278155269167332E-3</v>
          </cell>
          <cell r="F100">
            <v>4.6723527085008572E-3</v>
          </cell>
          <cell r="G100">
            <v>4.4287587968961165E-3</v>
          </cell>
          <cell r="H100">
            <v>4.1003429280828544E-3</v>
          </cell>
          <cell r="I100">
            <v>1.7964191835115469E-3</v>
          </cell>
          <cell r="J100">
            <v>3.4183718514023344E-3</v>
          </cell>
          <cell r="K100">
            <v>1.7735486859665527E-3</v>
          </cell>
          <cell r="L100">
            <v>2.8631274252318051E-3</v>
          </cell>
          <cell r="M100">
            <v>1.545012278733506E-3</v>
          </cell>
        </row>
        <row r="101">
          <cell r="B101">
            <v>1.2182431576619843</v>
          </cell>
          <cell r="C101">
            <v>1.0994625371130902</v>
          </cell>
          <cell r="D101">
            <v>0.94267738820408131</v>
          </cell>
          <cell r="E101">
            <v>0.72948641644983248</v>
          </cell>
          <cell r="F101">
            <v>0.58314231749406542</v>
          </cell>
          <cell r="G101">
            <v>0.45185545212731693</v>
          </cell>
          <cell r="H101">
            <v>0.3496986363318858</v>
          </cell>
          <cell r="I101">
            <v>0.27077033487638802</v>
          </cell>
          <cell r="J101">
            <v>0.20970749130702004</v>
          </cell>
          <cell r="K101">
            <v>0.16267895474217442</v>
          </cell>
          <cell r="L101">
            <v>0.12620241376996597</v>
          </cell>
          <cell r="M101">
            <v>9.94988282269266E-2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1.618051108206652E-4</v>
          </cell>
          <cell r="F102">
            <v>2.3798982662011183E-4</v>
          </cell>
          <cell r="G102">
            <v>2.5201721745293402E-4</v>
          </cell>
          <cell r="H102">
            <v>2.6437206095826537E-4</v>
          </cell>
          <cell r="I102">
            <v>2.8554277183050154E-4</v>
          </cell>
          <cell r="J102">
            <v>2.914384319438065E-4</v>
          </cell>
          <cell r="K102">
            <v>3.3410477726981898E-4</v>
          </cell>
          <cell r="L102">
            <v>3.5514522204629548E-4</v>
          </cell>
          <cell r="M102">
            <v>6.3948623294146124E-4</v>
          </cell>
        </row>
        <row r="103">
          <cell r="F103">
            <v>1.0974244464472529</v>
          </cell>
          <cell r="G103">
            <v>0.21832127904184914</v>
          </cell>
          <cell r="H103">
            <v>0.16557060012444358</v>
          </cell>
          <cell r="I103">
            <v>0.1040886843801119</v>
          </cell>
          <cell r="J103">
            <v>6.7283681852676511E-2</v>
          </cell>
          <cell r="K103">
            <v>0.10832135682913403</v>
          </cell>
          <cell r="L103">
            <v>0.16183523224547916</v>
          </cell>
          <cell r="M103">
            <v>0.28184684971353563</v>
          </cell>
        </row>
        <row r="104">
          <cell r="B104">
            <v>0.92500489365477301</v>
          </cell>
          <cell r="C104">
            <v>2.0702297339291764</v>
          </cell>
          <cell r="D104">
            <v>3.2652345470008691E-2</v>
          </cell>
          <cell r="E104">
            <v>1.2581883695690483</v>
          </cell>
          <cell r="F104">
            <v>0.79800425715317436</v>
          </cell>
          <cell r="G104">
            <v>4.2142111069413027E-2</v>
          </cell>
          <cell r="H104">
            <v>4.7461988699791312E-2</v>
          </cell>
          <cell r="I104">
            <v>5.0903333215277166E-2</v>
          </cell>
          <cell r="J104">
            <v>4.7260277290825575E-2</v>
          </cell>
          <cell r="K104">
            <v>5.1326143707845953E-2</v>
          </cell>
          <cell r="L104">
            <v>4.8442014397928036E-2</v>
          </cell>
          <cell r="M104">
            <v>5.3878160091657794E-2</v>
          </cell>
        </row>
        <row r="105">
          <cell r="B105">
            <v>0.66507031938919048</v>
          </cell>
          <cell r="C105">
            <v>1.8097517358904838</v>
          </cell>
          <cell r="D105">
            <v>3.4434127806073849</v>
          </cell>
          <cell r="E105">
            <v>3.9451042484517354</v>
          </cell>
          <cell r="F105">
            <v>5.3003450617616021</v>
          </cell>
          <cell r="G105">
            <v>6.2559816019894328</v>
          </cell>
          <cell r="H105">
            <v>7.9370337738883681</v>
          </cell>
          <cell r="I105">
            <v>8.4039169627115946</v>
          </cell>
          <cell r="J105">
            <v>8.4380611454421981</v>
          </cell>
          <cell r="K105">
            <v>8.1874096536511143</v>
          </cell>
          <cell r="L105">
            <v>8.469854057626284</v>
          </cell>
          <cell r="M105">
            <v>8.359583346623733</v>
          </cell>
        </row>
        <row r="106">
          <cell r="B106">
            <v>1.9348669817169535</v>
          </cell>
          <cell r="C106">
            <v>1.8587791692276758</v>
          </cell>
          <cell r="D106">
            <v>2.5503187084095327</v>
          </cell>
          <cell r="E106">
            <v>2.2433483487117485</v>
          </cell>
          <cell r="F106">
            <v>1.9426945681677796</v>
          </cell>
          <cell r="G106">
            <v>1.658940434082127</v>
          </cell>
          <cell r="H106">
            <v>1.3779712924097298</v>
          </cell>
          <cell r="I106">
            <v>1.0998011296393559</v>
          </cell>
          <cell r="J106">
            <v>1.0997830570442941</v>
          </cell>
          <cell r="K106">
            <v>1.0998001542274622</v>
          </cell>
          <cell r="L106">
            <v>1.0997935583142011</v>
          </cell>
          <cell r="M106">
            <v>1.0998404721228869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2.4511352715905271E-3</v>
          </cell>
          <cell r="F107">
            <v>3.2863836613116005E-3</v>
          </cell>
          <cell r="G107">
            <v>5.5737217729773143E-3</v>
          </cell>
          <cell r="H107">
            <v>7.8324773647492803E-3</v>
          </cell>
          <cell r="I107">
            <v>1.2355885933283553E-2</v>
          </cell>
          <cell r="J107">
            <v>1.0230758034521746E-2</v>
          </cell>
          <cell r="K107">
            <v>1.7207709214569461E-2</v>
          </cell>
          <cell r="L107">
            <v>1.5898935375806309E-2</v>
          </cell>
          <cell r="M107">
            <v>3.4624964962241732E-2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4.6223168246858149E-3</v>
          </cell>
          <cell r="F108">
            <v>1.2758889777125944E-2</v>
          </cell>
          <cell r="G108">
            <v>1.7904249614497676E-2</v>
          </cell>
          <cell r="H108">
            <v>1.6544563380303287E-2</v>
          </cell>
          <cell r="I108">
            <v>4.0206042191444691E-2</v>
          </cell>
          <cell r="J108">
            <v>3.7155821438590822E-2</v>
          </cell>
          <cell r="K108">
            <v>9.671677959667388E-2</v>
          </cell>
          <cell r="L108">
            <v>9.2741964903021917E-2</v>
          </cell>
          <cell r="M108">
            <v>0.11835565252846356</v>
          </cell>
        </row>
        <row r="109">
          <cell r="B109">
            <v>4.6358781655700801E-2</v>
          </cell>
          <cell r="C109">
            <v>1.050470409064173E-2</v>
          </cell>
          <cell r="D109">
            <v>4.3693815034614655E-2</v>
          </cell>
          <cell r="E109">
            <v>4.0245057157693387E-2</v>
          </cell>
          <cell r="F109">
            <v>0.10704172544651018</v>
          </cell>
          <cell r="G109">
            <v>0.10558589557524999</v>
          </cell>
          <cell r="H109">
            <v>0.13511207950471563</v>
          </cell>
          <cell r="I109">
            <v>0.17579210155660854</v>
          </cell>
          <cell r="J109">
            <v>0.15488604177571022</v>
          </cell>
          <cell r="K109">
            <v>0.19683371503454142</v>
          </cell>
          <cell r="L109">
            <v>0.44682145006688306</v>
          </cell>
          <cell r="M109">
            <v>0.43807330897679458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1.2881157000080651E-2</v>
          </cell>
          <cell r="F110">
            <v>2.4612897140426807E-2</v>
          </cell>
          <cell r="G110">
            <v>2.4483131472194442E-2</v>
          </cell>
          <cell r="H110">
            <v>2.492824837396072E-2</v>
          </cell>
          <cell r="I110">
            <v>4.6062068495617538E-2</v>
          </cell>
          <cell r="J110">
            <v>4.2664055580518556E-2</v>
          </cell>
          <cell r="K110">
            <v>5.5795989261982169E-2</v>
          </cell>
          <cell r="L110">
            <v>4.2470756891581238E-2</v>
          </cell>
          <cell r="M110">
            <v>7.203085945897364E-2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6.3537308472970455E-2</v>
          </cell>
          <cell r="C112">
            <v>6.0566193893522184E-2</v>
          </cell>
          <cell r="D112">
            <v>0.31104670835936538</v>
          </cell>
          <cell r="E112">
            <v>1.3025766217928643</v>
          </cell>
          <cell r="F112">
            <v>1.3861509832144281</v>
          </cell>
          <cell r="G112">
            <v>1.5837160215815511</v>
          </cell>
          <cell r="H112">
            <v>1.4343574566885922</v>
          </cell>
          <cell r="I112">
            <v>1.5356517011156035</v>
          </cell>
          <cell r="J112">
            <v>1.483896154074128</v>
          </cell>
          <cell r="K112">
            <v>1.5085735076978983</v>
          </cell>
          <cell r="L112">
            <v>1.3270474496447346</v>
          </cell>
          <cell r="M112">
            <v>1.3669077712239364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3.2971189136332735E-2</v>
          </cell>
          <cell r="F113">
            <v>4.2012764729362911E-2</v>
          </cell>
          <cell r="G113">
            <v>4.1709406057017194E-2</v>
          </cell>
          <cell r="H113">
            <v>4.0701653167991042E-2</v>
          </cell>
          <cell r="I113">
            <v>8.6319014543559086E-2</v>
          </cell>
          <cell r="J113">
            <v>7.8331615214899661E-2</v>
          </cell>
          <cell r="K113">
            <v>8.3530210611596489E-2</v>
          </cell>
          <cell r="L113">
            <v>7.4601970056470651E-2</v>
          </cell>
          <cell r="M113">
            <v>0.13828985760271478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1.4243178618529033</v>
          </cell>
          <cell r="C115">
            <v>1.5786022545227587</v>
          </cell>
          <cell r="D115">
            <v>1.4831847683385007</v>
          </cell>
          <cell r="E115">
            <v>1.3241516632157311</v>
          </cell>
          <cell r="F115">
            <v>1.1651213983923441</v>
          </cell>
          <cell r="G115">
            <v>1.0060920417079373</v>
          </cell>
          <cell r="H115">
            <v>1.0060996940095359</v>
          </cell>
          <cell r="I115">
            <v>1.0061129871596706</v>
          </cell>
          <cell r="J115">
            <v>1.0061279022845857</v>
          </cell>
          <cell r="K115">
            <v>1.0061705702703085</v>
          </cell>
          <cell r="L115">
            <v>1.0062231272797366</v>
          </cell>
          <cell r="M115">
            <v>1.0080253265334826</v>
          </cell>
        </row>
        <row r="116">
          <cell r="B116">
            <v>0.69260851673399548</v>
          </cell>
          <cell r="C116">
            <v>0.75026790773066843</v>
          </cell>
          <cell r="D116">
            <v>0.66217882855955534</v>
          </cell>
          <cell r="E116">
            <v>2.8040834420503362</v>
          </cell>
          <cell r="F116">
            <v>5.8958635766019212</v>
          </cell>
          <cell r="G116">
            <v>6.0076701873133445</v>
          </cell>
          <cell r="H116">
            <v>5.8867748300484237</v>
          </cell>
          <cell r="I116">
            <v>4.4961695991936956</v>
          </cell>
          <cell r="J116">
            <v>4.4491167886252612</v>
          </cell>
          <cell r="K116">
            <v>4.5008999423300251</v>
          </cell>
          <cell r="L116">
            <v>4.8506668329675291</v>
          </cell>
          <cell r="M116">
            <v>5.160346099383621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2.17103690615074E-2</v>
          </cell>
          <cell r="F117">
            <v>1.6517170528071622E-2</v>
          </cell>
          <cell r="G117">
            <v>1.3731095880566951E-2</v>
          </cell>
          <cell r="H117">
            <v>1.826117219395142E-2</v>
          </cell>
          <cell r="I117">
            <v>2.6451030974825686E-2</v>
          </cell>
          <cell r="J117">
            <v>2.3054193336844497E-2</v>
          </cell>
          <cell r="K117">
            <v>3.2899261063219797E-2</v>
          </cell>
          <cell r="L117">
            <v>2.9142060055873147E-2</v>
          </cell>
          <cell r="M117">
            <v>6.0999640092492223E-2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1.6007347700894754E-3</v>
          </cell>
          <cell r="F118">
            <v>4.7654559636228369E-3</v>
          </cell>
          <cell r="G118">
            <v>4.563671566245403E-3</v>
          </cell>
          <cell r="H118">
            <v>3.4509255409009617E-3</v>
          </cell>
          <cell r="I118">
            <v>8.5424021168197337E-3</v>
          </cell>
          <cell r="J118">
            <v>8.5579842863790691E-3</v>
          </cell>
          <cell r="K118">
            <v>1.9489598732516555E-2</v>
          </cell>
          <cell r="L118">
            <v>1.4221527579279454E-2</v>
          </cell>
          <cell r="M118">
            <v>3.0047904779742996E-2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3.182331625716457E-3</v>
          </cell>
          <cell r="F119">
            <v>6.9306567490148565E-3</v>
          </cell>
          <cell r="G119">
            <v>7.2434399570155293E-3</v>
          </cell>
          <cell r="H119">
            <v>8.0361923720339914E-3</v>
          </cell>
          <cell r="I119">
            <v>1.8571556531704874E-2</v>
          </cell>
          <cell r="J119">
            <v>1.6908345062360403E-2</v>
          </cell>
          <cell r="K119">
            <v>4.3117095646845537E-2</v>
          </cell>
          <cell r="L119">
            <v>3.1888635500788853E-2</v>
          </cell>
          <cell r="M119">
            <v>5.4537399877554051E-2</v>
          </cell>
        </row>
        <row r="123">
          <cell r="B123">
            <v>0</v>
          </cell>
          <cell r="C123">
            <v>3.5201704663829911</v>
          </cell>
          <cell r="D123">
            <v>3.6268366757388186</v>
          </cell>
          <cell r="E123">
            <v>3.8118432144436638</v>
          </cell>
          <cell r="F123">
            <v>4.0062895766269504</v>
          </cell>
          <cell r="G123">
            <v>4.2106545199586352</v>
          </cell>
          <cell r="H123">
            <v>4.4254447752957669</v>
          </cell>
          <cell r="I123">
            <v>4.6511946145067533</v>
          </cell>
          <cell r="J123">
            <v>4.8884584915151734</v>
          </cell>
          <cell r="K123">
            <v>5.1378333712980018</v>
          </cell>
          <cell r="L123">
            <v>5.3999350440700429</v>
          </cell>
          <cell r="M123">
            <v>5.6754696928143691</v>
          </cell>
        </row>
      </sheetData>
      <sheetData sheetId="59">
        <row r="13">
          <cell r="B13">
            <v>16.05241307649414</v>
          </cell>
          <cell r="C13">
            <v>20.048684437925768</v>
          </cell>
          <cell r="D13">
            <v>7.3247401742467604</v>
          </cell>
          <cell r="E13">
            <v>15.927066586810877</v>
          </cell>
          <cell r="F13">
            <v>15.97381299665714</v>
          </cell>
          <cell r="G13">
            <v>16.011886541270123</v>
          </cell>
          <cell r="H13">
            <v>16.051795367388195</v>
          </cell>
          <cell r="I13">
            <v>16.092442380306242</v>
          </cell>
          <cell r="J13">
            <v>16.129774357380928</v>
          </cell>
          <cell r="K13">
            <v>16.178657960626403</v>
          </cell>
          <cell r="L13">
            <v>16.227192976022899</v>
          </cell>
          <cell r="M13">
            <v>16.334146036758941</v>
          </cell>
        </row>
        <row r="14">
          <cell r="B14">
            <v>250.94821886588505</v>
          </cell>
          <cell r="C14">
            <v>254.39214217962621</v>
          </cell>
          <cell r="D14">
            <v>224.03391662674079</v>
          </cell>
          <cell r="E14">
            <v>221.50654324315266</v>
          </cell>
          <cell r="F14">
            <v>174.69678187004476</v>
          </cell>
          <cell r="G14">
            <v>99.991643780502613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66.7456800000746</v>
          </cell>
          <cell r="C15">
            <v>49.798797305985801</v>
          </cell>
          <cell r="D15">
            <v>68.524871035096282</v>
          </cell>
          <cell r="E15">
            <v>69.609915453545028</v>
          </cell>
          <cell r="F15">
            <v>70.693213230314711</v>
          </cell>
          <cell r="G15">
            <v>71.777539768697167</v>
          </cell>
          <cell r="H15">
            <v>72.860359813809609</v>
          </cell>
          <cell r="I15">
            <v>73.946132057374257</v>
          </cell>
          <cell r="J15">
            <v>73.945408851281968</v>
          </cell>
          <cell r="K15">
            <v>73.946536685074193</v>
          </cell>
          <cell r="L15">
            <v>73.946385342577102</v>
          </cell>
          <cell r="M15">
            <v>73.943070310644615</v>
          </cell>
        </row>
        <row r="16">
          <cell r="B16">
            <v>66.632400543495862</v>
          </cell>
          <cell r="C16">
            <v>55.764000199764006</v>
          </cell>
          <cell r="D16">
            <v>65.561507829188386</v>
          </cell>
          <cell r="E16">
            <v>64.482664585531069</v>
          </cell>
          <cell r="F16">
            <v>63.400014087216462</v>
          </cell>
          <cell r="G16">
            <v>62.315693983555633</v>
          </cell>
          <cell r="H16">
            <v>61.232876855847366</v>
          </cell>
          <cell r="I16">
            <v>60.147108836986277</v>
          </cell>
          <cell r="J16">
            <v>60.147837149137935</v>
          </cell>
          <cell r="K16">
            <v>60.146716204105758</v>
          </cell>
          <cell r="L16">
            <v>60.146883126643957</v>
          </cell>
          <cell r="M16">
            <v>60.150287290817346</v>
          </cell>
        </row>
        <row r="18">
          <cell r="B18">
            <v>0.1396009954681649</v>
          </cell>
          <cell r="C18">
            <v>9.4405910093295657E-4</v>
          </cell>
          <cell r="D18">
            <v>4.3344912064280726E-2</v>
          </cell>
          <cell r="E18">
            <v>1.8594239320735093E-2</v>
          </cell>
          <cell r="F18">
            <v>2.3545658342888433E-2</v>
          </cell>
          <cell r="G18">
            <v>3.0725028692059234E-2</v>
          </cell>
          <cell r="H18">
            <v>5.8680108553646061E-2</v>
          </cell>
          <cell r="I18">
            <v>0.15573819725421587</v>
          </cell>
          <cell r="J18">
            <v>6.8403846035021323E-2</v>
          </cell>
          <cell r="K18">
            <v>0.15796741615794235</v>
          </cell>
          <cell r="L18">
            <v>0.1127597275662509</v>
          </cell>
          <cell r="M18">
            <v>0.2274845349113529</v>
          </cell>
        </row>
        <row r="19">
          <cell r="B19">
            <v>18.203591517121776</v>
          </cell>
          <cell r="C19">
            <v>20.429785740262467</v>
          </cell>
          <cell r="D19">
            <v>22.928906157286654</v>
          </cell>
          <cell r="E19">
            <v>20.696652498069732</v>
          </cell>
          <cell r="F19">
            <v>20.958815326819362</v>
          </cell>
          <cell r="G19">
            <v>21.451648907330132</v>
          </cell>
          <cell r="H19">
            <v>21.956387002931809</v>
          </cell>
          <cell r="I19">
            <v>22.473550865663888</v>
          </cell>
          <cell r="J19">
            <v>22.473465573532344</v>
          </cell>
          <cell r="K19">
            <v>22.473530740491661</v>
          </cell>
          <cell r="L19">
            <v>22.473504725442329</v>
          </cell>
          <cell r="M19">
            <v>22.473665865781477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0.35109363143697114</v>
          </cell>
          <cell r="H21">
            <v>5.5611856405141635</v>
          </cell>
          <cell r="I21">
            <v>8.335288211456902</v>
          </cell>
          <cell r="J21">
            <v>10.786298733761894</v>
          </cell>
          <cell r="K21">
            <v>13.984362195070087</v>
          </cell>
          <cell r="L21">
            <v>14.991915273854246</v>
          </cell>
          <cell r="M21">
            <v>14.437816739351859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6.8308115412561862E-2</v>
          </cell>
          <cell r="G22">
            <v>0.1891445229629225</v>
          </cell>
          <cell r="H22">
            <v>1.5872926408045618</v>
          </cell>
          <cell r="I22">
            <v>0.93087414135432356</v>
          </cell>
          <cell r="J22">
            <v>0.9298811633677927</v>
          </cell>
          <cell r="K22">
            <v>0.98413505804960111</v>
          </cell>
          <cell r="L22">
            <v>0.2686485299763649</v>
          </cell>
          <cell r="M22">
            <v>0.7365822213975266</v>
          </cell>
          <cell r="P22">
            <v>2.6109262908910176</v>
          </cell>
          <cell r="Q22">
            <v>1.1943150107544298</v>
          </cell>
          <cell r="R22">
            <v>1.1883178252164297</v>
          </cell>
          <cell r="S22">
            <v>3.6336298463939509</v>
          </cell>
          <cell r="T22">
            <v>5.02013780020404</v>
          </cell>
          <cell r="U22">
            <v>5.6786340133943289</v>
          </cell>
          <cell r="V22">
            <v>7.8854369683807874</v>
          </cell>
          <cell r="W22">
            <v>7.9119078124383719</v>
          </cell>
          <cell r="X22">
            <v>8.2501592869275466</v>
          </cell>
          <cell r="Y22">
            <v>8.7881353994451903</v>
          </cell>
          <cell r="Z22">
            <v>8.767880686482016</v>
          </cell>
          <cell r="AA22">
            <v>8.6033263091133136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1.1783738079180679E-3</v>
          </cell>
          <cell r="H23">
            <v>1.5507882624101379E-3</v>
          </cell>
          <cell r="I23">
            <v>3.6433719392206568E-3</v>
          </cell>
          <cell r="J23">
            <v>1.8301634507611555E-3</v>
          </cell>
          <cell r="K23">
            <v>3.3022096015347642E-3</v>
          </cell>
          <cell r="L23">
            <v>2.3786488159910587E-3</v>
          </cell>
          <cell r="M23">
            <v>4.9073726473666587E-3</v>
          </cell>
          <cell r="P23">
            <v>7.1201775793892072E-2</v>
          </cell>
          <cell r="Q23">
            <v>5.5486074108038602E-2</v>
          </cell>
          <cell r="R23">
            <v>0.11547357289974197</v>
          </cell>
          <cell r="S23">
            <v>0.18317148957278648</v>
          </cell>
          <cell r="T23">
            <v>0.17641982864924499</v>
          </cell>
          <cell r="U23">
            <v>0.14295595779202303</v>
          </cell>
          <cell r="V23">
            <v>0.14313843910073676</v>
          </cell>
          <cell r="W23">
            <v>0.13832642143854179</v>
          </cell>
          <cell r="X23">
            <v>0.1349214771376375</v>
          </cell>
          <cell r="Y23">
            <v>0.14282281064909469</v>
          </cell>
          <cell r="Z23">
            <v>0.15038262360227836</v>
          </cell>
          <cell r="AA23">
            <v>0.17556667158271136</v>
          </cell>
        </row>
        <row r="24">
          <cell r="B24">
            <v>3.721334338910042</v>
          </cell>
          <cell r="C24">
            <v>2.6523578697613924E-3</v>
          </cell>
          <cell r="D24">
            <v>0.11946902033352676</v>
          </cell>
          <cell r="E24">
            <v>2.9115165966454959</v>
          </cell>
          <cell r="F24">
            <v>2.0259863544061916</v>
          </cell>
          <cell r="G24">
            <v>4.007857383729557</v>
          </cell>
          <cell r="H24">
            <v>4.6611973983928534</v>
          </cell>
          <cell r="I24">
            <v>3.1150879478513374</v>
          </cell>
          <cell r="J24">
            <v>2.5256712330406255</v>
          </cell>
          <cell r="K24">
            <v>1.2966048807740844</v>
          </cell>
          <cell r="L24">
            <v>0.64576779560710229</v>
          </cell>
          <cell r="M24">
            <v>0.68273622218188346</v>
          </cell>
        </row>
        <row r="25">
          <cell r="B25">
            <v>1.6303217063198101</v>
          </cell>
          <cell r="C25">
            <v>0.20471416887779795</v>
          </cell>
          <cell r="D25">
            <v>2.0712198190498254</v>
          </cell>
          <cell r="E25">
            <v>4.0007200110597871</v>
          </cell>
          <cell r="F25">
            <v>4.573647877341779</v>
          </cell>
          <cell r="G25">
            <v>5.0659226506024062</v>
          </cell>
          <cell r="H25">
            <v>4.6564346365172593</v>
          </cell>
          <cell r="I25">
            <v>6.0292803149235512</v>
          </cell>
          <cell r="J25">
            <v>5.9974578564733712</v>
          </cell>
          <cell r="K25">
            <v>6.3526764103410231</v>
          </cell>
          <cell r="L25">
            <v>5.9495507673953929</v>
          </cell>
          <cell r="M25">
            <v>5.9310618481033712</v>
          </cell>
        </row>
        <row r="26">
          <cell r="B26">
            <v>40.316945275752985</v>
          </cell>
          <cell r="C26">
            <v>37.758602223711499</v>
          </cell>
          <cell r="D26">
            <v>35.619121626196872</v>
          </cell>
          <cell r="E26">
            <v>37.525238474736994</v>
          </cell>
          <cell r="F26">
            <v>37.284007119117206</v>
          </cell>
          <cell r="G26">
            <v>37.06436123993835</v>
          </cell>
          <cell r="H26">
            <v>36.835869148259448</v>
          </cell>
          <cell r="I26">
            <v>36.595131897033802</v>
          </cell>
          <cell r="J26">
            <v>36.594468100476462</v>
          </cell>
          <cell r="K26">
            <v>36.593848125774649</v>
          </cell>
          <cell r="L26">
            <v>36.59370545811943</v>
          </cell>
          <cell r="M26">
            <v>36.589611002300899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3.4765923732651402E-2</v>
          </cell>
          <cell r="C28">
            <v>1.4870876150395193E-3</v>
          </cell>
          <cell r="D28">
            <v>3.7066178794546316E-2</v>
          </cell>
          <cell r="E28">
            <v>2.3163869834108512E-2</v>
          </cell>
          <cell r="F28">
            <v>3.3048780671111187E-2</v>
          </cell>
          <cell r="G28">
            <v>3.4400985107656594E-2</v>
          </cell>
          <cell r="H28">
            <v>3.7842892805791742E-2</v>
          </cell>
          <cell r="I28">
            <v>6.1451287044456793E-2</v>
          </cell>
          <cell r="J28">
            <v>4.4483846877613635E-2</v>
          </cell>
          <cell r="K28">
            <v>6.1618677251343235E-2</v>
          </cell>
          <cell r="L28">
            <v>5.020566564087893E-2</v>
          </cell>
          <cell r="M28">
            <v>6.6824006226969448E-2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1.1835023751818938</v>
          </cell>
          <cell r="H29">
            <v>3.0145260603751778</v>
          </cell>
          <cell r="I29">
            <v>4.8599075415000703</v>
          </cell>
          <cell r="J29">
            <v>4.6633256185023138</v>
          </cell>
          <cell r="K29">
            <v>4.2951138160077953</v>
          </cell>
          <cell r="L29">
            <v>3.8448814435030156</v>
          </cell>
          <cell r="M29">
            <v>2.2703835834784343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1.3994413027012591E-2</v>
          </cell>
          <cell r="H30">
            <v>1.4287301650184386E-2</v>
          </cell>
          <cell r="I30">
            <v>3.6004373803394912E-2</v>
          </cell>
          <cell r="J30">
            <v>3.64180274422174E-2</v>
          </cell>
          <cell r="K30">
            <v>0.14311572845029563</v>
          </cell>
          <cell r="L30">
            <v>0.22873487156572991</v>
          </cell>
          <cell r="M30">
            <v>0.25659909681874604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1.5711916728945359E-3</v>
          </cell>
          <cell r="H31">
            <v>1.7216298949557696E-3</v>
          </cell>
          <cell r="I31">
            <v>3.8096582327655916E-3</v>
          </cell>
          <cell r="J31">
            <v>1.9433523199894145E-3</v>
          </cell>
          <cell r="K31">
            <v>3.8184632425801832E-3</v>
          </cell>
          <cell r="L31">
            <v>3.1817060649573146E-3</v>
          </cell>
          <cell r="M31">
            <v>6.7492165837204389E-3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0.13369387421146858</v>
          </cell>
          <cell r="I32">
            <v>0.219311987099505</v>
          </cell>
          <cell r="J32">
            <v>0.2310138896675081</v>
          </cell>
          <cell r="K32">
            <v>0.25774680672054684</v>
          </cell>
          <cell r="L32">
            <v>0.29799016516926041</v>
          </cell>
          <cell r="M32">
            <v>0.5310017718387976</v>
          </cell>
        </row>
        <row r="33">
          <cell r="B33">
            <v>0.52400000000000047</v>
          </cell>
          <cell r="C33">
            <v>0.54529301522935936</v>
          </cell>
          <cell r="D33">
            <v>0.5031656135629089</v>
          </cell>
          <cell r="E33">
            <v>0.77758385754429227</v>
          </cell>
          <cell r="F33">
            <v>0.77942489195826303</v>
          </cell>
          <cell r="G33">
            <v>0.78210552152660762</v>
          </cell>
          <cell r="H33">
            <v>0.86186684545882208</v>
          </cell>
          <cell r="I33">
            <v>0.86195790582499354</v>
          </cell>
          <cell r="J33">
            <v>0.86911127706101565</v>
          </cell>
          <cell r="K33">
            <v>0.87065906433608975</v>
          </cell>
          <cell r="L33">
            <v>0.87355979044484799</v>
          </cell>
          <cell r="M33">
            <v>0.89137765476703623</v>
          </cell>
        </row>
        <row r="34">
          <cell r="B34">
            <v>0</v>
          </cell>
          <cell r="C34">
            <v>0</v>
          </cell>
          <cell r="D34">
            <v>0.15618778634746405</v>
          </cell>
          <cell r="E34">
            <v>0.30275625385121296</v>
          </cell>
          <cell r="F34">
            <v>1.0572011456933168</v>
          </cell>
          <cell r="G34">
            <v>1.0615558792465658</v>
          </cell>
          <cell r="H34">
            <v>0.97936479164297952</v>
          </cell>
          <cell r="I34">
            <v>0.87650925203953223</v>
          </cell>
          <cell r="J34">
            <v>0.38417204672268801</v>
          </cell>
          <cell r="K34">
            <v>0.54082611503587463</v>
          </cell>
          <cell r="L34">
            <v>0.49940765589744313</v>
          </cell>
          <cell r="M34">
            <v>3.5390848616773605</v>
          </cell>
        </row>
        <row r="35">
          <cell r="B35">
            <v>3.517953999707534</v>
          </cell>
          <cell r="C35">
            <v>4.8486226820686893</v>
          </cell>
          <cell r="D35">
            <v>11.927064196838243</v>
          </cell>
          <cell r="E35">
            <v>14.116641558675186</v>
          </cell>
          <cell r="F35">
            <v>14.83910445600122</v>
          </cell>
          <cell r="G35">
            <v>15.596053027302338</v>
          </cell>
          <cell r="H35">
            <v>16.391616457909219</v>
          </cell>
          <cell r="I35">
            <v>17.227766532647607</v>
          </cell>
          <cell r="J35">
            <v>18.106570544967948</v>
          </cell>
          <cell r="K35">
            <v>19.030227655711663</v>
          </cell>
          <cell r="L35">
            <v>20.001033318929</v>
          </cell>
          <cell r="M35">
            <v>21.021648169574217</v>
          </cell>
        </row>
        <row r="36">
          <cell r="B36">
            <v>2.1349390887346629</v>
          </cell>
          <cell r="C36">
            <v>3.3907693473462661</v>
          </cell>
          <cell r="D36">
            <v>6.968902998711874</v>
          </cell>
          <cell r="E36">
            <v>18.916113511485062</v>
          </cell>
          <cell r="F36">
            <v>19.881043597218763</v>
          </cell>
          <cell r="G36">
            <v>20.895179377618305</v>
          </cell>
          <cell r="H36">
            <v>21.961046540960449</v>
          </cell>
          <cell r="I36">
            <v>23.081288358157337</v>
          </cell>
          <cell r="J36">
            <v>24.258673132768287</v>
          </cell>
          <cell r="K36">
            <v>25.496128299508378</v>
          </cell>
          <cell r="L36">
            <v>26.796716068822839</v>
          </cell>
          <cell r="M36">
            <v>28.164774905552232</v>
          </cell>
        </row>
        <row r="37">
          <cell r="B37">
            <v>0.86248322578584768</v>
          </cell>
          <cell r="C37">
            <v>1.2877022413590282</v>
          </cell>
          <cell r="D37">
            <v>5.8107432091202256</v>
          </cell>
          <cell r="E37">
            <v>13.46040609286851</v>
          </cell>
          <cell r="F37">
            <v>14.147057706571314</v>
          </cell>
          <cell r="G37">
            <v>14.86870278899697</v>
          </cell>
          <cell r="H37">
            <v>15.627159765701723</v>
          </cell>
          <cell r="I37">
            <v>16.424309587895092</v>
          </cell>
          <cell r="J37">
            <v>17.262121453902775</v>
          </cell>
          <cell r="K37">
            <v>18.142680796831506</v>
          </cell>
          <cell r="L37">
            <v>19.06816747433664</v>
          </cell>
          <cell r="M37">
            <v>20.041119714199631</v>
          </cell>
        </row>
        <row r="38">
          <cell r="B38">
            <v>2.8396236857719668</v>
          </cell>
          <cell r="C38">
            <v>3.2944553561091614</v>
          </cell>
          <cell r="D38">
            <v>3.9371154399281294</v>
          </cell>
          <cell r="E38">
            <v>4.4104000456137111</v>
          </cell>
          <cell r="F38">
            <v>4.6354516342497236</v>
          </cell>
          <cell r="G38">
            <v>4.8719075266958356</v>
          </cell>
          <cell r="H38">
            <v>5.1204266301382528</v>
          </cell>
          <cell r="I38">
            <v>5.381625452880983</v>
          </cell>
          <cell r="J38">
            <v>5.656148604335093</v>
          </cell>
          <cell r="K38">
            <v>5.9446916084588599</v>
          </cell>
          <cell r="L38">
            <v>6.2479756940338111</v>
          </cell>
          <cell r="M38">
            <v>6.5669452667798449</v>
          </cell>
        </row>
        <row r="39">
          <cell r="B39">
            <v>1.9410984799852762</v>
          </cell>
          <cell r="C39">
            <v>0.26544162211086647</v>
          </cell>
          <cell r="D39">
            <v>0.17908840534440235</v>
          </cell>
          <cell r="E39">
            <v>2.3785794588041478</v>
          </cell>
          <cell r="F39">
            <v>1.8746872370528298</v>
          </cell>
          <cell r="G39">
            <v>0.54214377924834789</v>
          </cell>
          <cell r="H39">
            <v>0.41919391059136701</v>
          </cell>
          <cell r="I39">
            <v>0.27262276992584605</v>
          </cell>
          <cell r="J39">
            <v>0.17647637797464355</v>
          </cell>
          <cell r="K39">
            <v>0.28338630964747874</v>
          </cell>
          <cell r="L39">
            <v>0.41808516970381931</v>
          </cell>
          <cell r="M39">
            <v>0.73152889068802274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9.7878237238397574E-4</v>
          </cell>
          <cell r="H40">
            <v>1.2151898286646924E-3</v>
          </cell>
          <cell r="I40">
            <v>2.7361182552264455E-3</v>
          </cell>
          <cell r="J40">
            <v>1.4519671452655487E-3</v>
          </cell>
          <cell r="K40">
            <v>2.5854344342401353E-3</v>
          </cell>
          <cell r="L40">
            <v>2.4523155905450959E-3</v>
          </cell>
          <cell r="M40">
            <v>5.0930426740446117E-3</v>
          </cell>
        </row>
        <row r="41">
          <cell r="B41">
            <v>0.3208621544955238</v>
          </cell>
          <cell r="C41">
            <v>0.69473954626570311</v>
          </cell>
          <cell r="D41">
            <v>1.6203225600039894E-2</v>
          </cell>
          <cell r="E41">
            <v>0.62282627446084304</v>
          </cell>
          <cell r="F41">
            <v>0.61298656569074128</v>
          </cell>
          <cell r="G41">
            <v>7.4421093291155441E-2</v>
          </cell>
          <cell r="H41">
            <v>8.4965278401274436E-2</v>
          </cell>
          <cell r="I41">
            <v>9.4111225434188261E-2</v>
          </cell>
          <cell r="J41">
            <v>8.4777944223274532E-2</v>
          </cell>
          <cell r="K41">
            <v>9.4480917812029108E-2</v>
          </cell>
          <cell r="L41">
            <v>8.7894026915559892E-2</v>
          </cell>
          <cell r="M41">
            <v>0.10266497629846016</v>
          </cell>
        </row>
        <row r="42">
          <cell r="B42">
            <v>0.88252574379360826</v>
          </cell>
          <cell r="C42">
            <v>2.3013427643449336</v>
          </cell>
          <cell r="D42">
            <v>4.5387610778393732</v>
          </cell>
          <cell r="E42">
            <v>5.512841615146705</v>
          </cell>
          <cell r="F42">
            <v>7.2488496532242213</v>
          </cell>
          <cell r="G42">
            <v>8.3778598250570209</v>
          </cell>
          <cell r="H42">
            <v>10.413629208376168</v>
          </cell>
          <cell r="I42">
            <v>10.810660986026869</v>
          </cell>
          <cell r="J42">
            <v>10.85194548493925</v>
          </cell>
          <cell r="K42">
            <v>10.532921949782104</v>
          </cell>
          <cell r="L42">
            <v>10.895107217402128</v>
          </cell>
          <cell r="M42">
            <v>10.758620772302466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1.6193272951124183E-3</v>
          </cell>
          <cell r="H43">
            <v>1.7249341646101365E-3</v>
          </cell>
          <cell r="I43">
            <v>3.8067886900066484E-3</v>
          </cell>
          <cell r="J43">
            <v>1.9414556588896446E-3</v>
          </cell>
          <cell r="K43">
            <v>3.8170983833665374E-3</v>
          </cell>
          <cell r="L43">
            <v>3.1786551324331259E-3</v>
          </cell>
          <cell r="M43">
            <v>6.7476887632475484E-3</v>
          </cell>
        </row>
        <row r="44">
          <cell r="B44">
            <v>3.7119653484817374</v>
          </cell>
          <cell r="C44">
            <v>3.7138550076170591</v>
          </cell>
          <cell r="D44">
            <v>5.4332051488603437</v>
          </cell>
          <cell r="E44">
            <v>5.3725016679380539</v>
          </cell>
          <cell r="F44">
            <v>5.3118627467178667</v>
          </cell>
          <cell r="G44">
            <v>5.2850357973385789</v>
          </cell>
          <cell r="H44">
            <v>5.2582237840435182</v>
          </cell>
          <cell r="I44">
            <v>5.2315042853511313</v>
          </cell>
          <cell r="J44">
            <v>5.231418318119446</v>
          </cell>
          <cell r="K44">
            <v>5.2314996455381948</v>
          </cell>
          <cell r="L44">
            <v>5.2314682702762836</v>
          </cell>
          <cell r="M44">
            <v>5.2316914286133462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1.2492748174826512E-2</v>
          </cell>
          <cell r="F46">
            <v>3.6243985794723751E-2</v>
          </cell>
          <cell r="G46">
            <v>5.4255301862114184E-2</v>
          </cell>
          <cell r="H46">
            <v>5.2314824917955027E-2</v>
          </cell>
          <cell r="I46">
            <v>0.13402014063814902</v>
          </cell>
          <cell r="J46">
            <v>0.12385273812863602</v>
          </cell>
          <cell r="K46">
            <v>0.32238926532224577</v>
          </cell>
          <cell r="L46">
            <v>0.30913988301007328</v>
          </cell>
          <cell r="M46">
            <v>0.39451884176154522</v>
          </cell>
        </row>
        <row r="47">
          <cell r="B47">
            <v>0</v>
          </cell>
        </row>
        <row r="48">
          <cell r="B48">
            <v>0.11355170988803819</v>
          </cell>
          <cell r="C48">
            <v>1.6597899848957081E-2</v>
          </cell>
          <cell r="D48">
            <v>8.3088539045750337E-2</v>
          </cell>
          <cell r="E48">
            <v>6.9382694249727081E-2</v>
          </cell>
          <cell r="F48">
            <v>0.17732851606314207</v>
          </cell>
          <cell r="G48">
            <v>0.17241155363230248</v>
          </cell>
          <cell r="H48">
            <v>0.21952538986277947</v>
          </cell>
          <cell r="I48">
            <v>0.29046896468308392</v>
          </cell>
          <cell r="J48">
            <v>0.24257343044844415</v>
          </cell>
          <cell r="K48">
            <v>0.3156736181266398</v>
          </cell>
          <cell r="L48">
            <v>0.70399110043959323</v>
          </cell>
          <cell r="M48">
            <v>0.69225843082691674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2.247707735014546E-3</v>
          </cell>
          <cell r="F49">
            <v>7.8654626254134503E-3</v>
          </cell>
          <cell r="G49">
            <v>7.8285726733965805E-3</v>
          </cell>
          <cell r="H49">
            <v>8.276801031473463E-3</v>
          </cell>
          <cell r="I49">
            <v>1.9202595402794467E-2</v>
          </cell>
          <cell r="J49">
            <v>1.5539541229733941E-2</v>
          </cell>
          <cell r="K49">
            <v>2.4953673878510618E-2</v>
          </cell>
          <cell r="L49">
            <v>2.3905048606489745E-2</v>
          </cell>
          <cell r="M49">
            <v>4.3208531930046222E-2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2.4569251587741203E-2</v>
          </cell>
          <cell r="F50">
            <v>4.3635178630677174E-2</v>
          </cell>
          <cell r="G50">
            <v>4.3591823094306412E-2</v>
          </cell>
          <cell r="H50">
            <v>4.4845334378866411E-2</v>
          </cell>
          <cell r="I50">
            <v>8.539745751855235E-2</v>
          </cell>
          <cell r="J50">
            <v>7.2733692149272361E-2</v>
          </cell>
          <cell r="K50">
            <v>0.1002505164093046</v>
          </cell>
          <cell r="L50">
            <v>7.7372316436396721E-2</v>
          </cell>
          <cell r="M50">
            <v>0.13663289930337769</v>
          </cell>
        </row>
        <row r="51">
          <cell r="B51">
            <v>0.1471413347274626</v>
          </cell>
          <cell r="C51">
            <v>9.6773919765159117E-2</v>
          </cell>
          <cell r="D51">
            <v>0.51230635194359797</v>
          </cell>
          <cell r="E51">
            <v>2.1010668084842945</v>
          </cell>
          <cell r="F51">
            <v>2.2154687636312569</v>
          </cell>
          <cell r="G51">
            <v>2.5509889803285288</v>
          </cell>
          <cell r="H51">
            <v>2.3090531317387679</v>
          </cell>
          <cell r="I51">
            <v>2.3990667194739528</v>
          </cell>
          <cell r="J51">
            <v>2.3201286584256846</v>
          </cell>
          <cell r="K51">
            <v>2.2247087302493629</v>
          </cell>
          <cell r="L51">
            <v>1.9216689949641015</v>
          </cell>
          <cell r="M51">
            <v>1.8043250216199491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9.5312269388021127E-3</v>
          </cell>
          <cell r="F52">
            <v>3.6575150092877651E-2</v>
          </cell>
          <cell r="G52">
            <v>3.6487713498867841E-2</v>
          </cell>
          <cell r="H52">
            <v>4.1559534586195983E-2</v>
          </cell>
          <cell r="I52">
            <v>0.11122107862696473</v>
          </cell>
          <cell r="J52">
            <v>9.5598595587131546E-2</v>
          </cell>
          <cell r="K52">
            <v>0.20034260318203329</v>
          </cell>
          <cell r="L52">
            <v>0.19346363193575561</v>
          </cell>
          <cell r="M52">
            <v>0.33793739493557623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5.2033689216445245E-2</v>
          </cell>
          <cell r="F53">
            <v>6.4893884293854898E-2</v>
          </cell>
          <cell r="G53">
            <v>6.3499458004414033E-2</v>
          </cell>
          <cell r="H53">
            <v>6.1503068522356999E-2</v>
          </cell>
          <cell r="I53">
            <v>0.12873585748234936</v>
          </cell>
          <cell r="J53">
            <v>0.11094663556596328</v>
          </cell>
          <cell r="K53">
            <v>0.12503682714910386</v>
          </cell>
          <cell r="L53">
            <v>0.11073393307195237</v>
          </cell>
          <cell r="M53">
            <v>0.20852920850741391</v>
          </cell>
        </row>
        <row r="54">
          <cell r="B54">
            <v>2.6454138303915382</v>
          </cell>
          <cell r="C54">
            <v>3.0468738395886512</v>
          </cell>
          <cell r="D54">
            <v>3.0469945568863137</v>
          </cell>
          <cell r="E54">
            <v>3.0361526973150776</v>
          </cell>
          <cell r="F54">
            <v>2.9941338524124759</v>
          </cell>
          <cell r="G54">
            <v>2.9546059520776837</v>
          </cell>
          <cell r="H54">
            <v>2.9219806912743027</v>
          </cell>
          <cell r="I54">
            <v>2.8844844444975113</v>
          </cell>
          <cell r="J54">
            <v>2.8814759044753484</v>
          </cell>
          <cell r="K54">
            <v>2.8948424439377818</v>
          </cell>
          <cell r="L54">
            <v>2.8893803572596228</v>
          </cell>
          <cell r="M54">
            <v>2.9062841648665869</v>
          </cell>
        </row>
        <row r="55">
          <cell r="B55">
            <v>1.7044458435549499</v>
          </cell>
          <cell r="C55">
            <v>1.7387959127528945</v>
          </cell>
          <cell r="D55">
            <v>1.4803792004436498</v>
          </cell>
          <cell r="E55">
            <v>5.8613163549325131</v>
          </cell>
          <cell r="F55">
            <v>11.606770055823683</v>
          </cell>
          <cell r="G55">
            <v>11.216101724119369</v>
          </cell>
          <cell r="H55">
            <v>10.987642257117072</v>
          </cell>
          <cell r="I55">
            <v>8.3981326414996378</v>
          </cell>
          <cell r="J55">
            <v>8.3138006898434416</v>
          </cell>
          <cell r="K55">
            <v>8.4134150645976433</v>
          </cell>
          <cell r="L55">
            <v>9.0471360540924088</v>
          </cell>
          <cell r="M55">
            <v>9.639219948532574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4.2604875095695147E-2</v>
          </cell>
          <cell r="F56">
            <v>3.3907484703624695E-2</v>
          </cell>
          <cell r="G56">
            <v>2.8961889299738575E-2</v>
          </cell>
          <cell r="H56">
            <v>3.7421314623226155E-2</v>
          </cell>
          <cell r="I56">
            <v>5.6661171362153651E-2</v>
          </cell>
          <cell r="J56">
            <v>4.7008009363874378E-2</v>
          </cell>
          <cell r="K56">
            <v>6.8721985391292179E-2</v>
          </cell>
          <cell r="L56">
            <v>6.0405964655387924E-2</v>
          </cell>
          <cell r="M56">
            <v>0.12665126058368117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8.9016269250810076E-3</v>
          </cell>
          <cell r="F57">
            <v>1.9759603200585882E-2</v>
          </cell>
          <cell r="G57">
            <v>2.1304235167692708E-2</v>
          </cell>
          <cell r="H57">
            <v>2.4128101062613996E-2</v>
          </cell>
          <cell r="I57">
            <v>5.7143250866784151E-2</v>
          </cell>
          <cell r="J57">
            <v>5.2025677114955073E-2</v>
          </cell>
          <cell r="K57">
            <v>0.13266798660567877</v>
          </cell>
          <cell r="L57">
            <v>9.8118878463965692E-2</v>
          </cell>
          <cell r="M57">
            <v>0.16780738423862793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8.8929709449415244E-3</v>
          </cell>
          <cell r="F58">
            <v>2.6472947092046811E-2</v>
          </cell>
          <cell r="G58">
            <v>2.5353730923585574E-2</v>
          </cell>
          <cell r="H58">
            <v>1.917054133810334E-2</v>
          </cell>
          <cell r="I58">
            <v>4.7457789537887464E-2</v>
          </cell>
          <cell r="J58">
            <v>4.7544357146550441E-2</v>
          </cell>
          <cell r="K58">
            <v>0.10827554851398098</v>
          </cell>
          <cell r="L58">
            <v>7.9008486551552501E-2</v>
          </cell>
          <cell r="M58">
            <v>0.16693280433190555</v>
          </cell>
        </row>
        <row r="63">
          <cell r="B63">
            <v>0.13533755811535064</v>
          </cell>
          <cell r="C63">
            <v>2.0763717267988639E-2</v>
          </cell>
          <cell r="D63">
            <v>0.13468852778483681</v>
          </cell>
          <cell r="E63">
            <v>6.817621351991747E-2</v>
          </cell>
          <cell r="F63">
            <v>6.767759664025326E-2</v>
          </cell>
          <cell r="G63">
            <v>5.7634829207550461E-2</v>
          </cell>
          <cell r="H63">
            <v>1.4704380961818258E-2</v>
          </cell>
          <cell r="I63">
            <v>5.1910965874718065E-2</v>
          </cell>
          <cell r="J63">
            <v>6.642555845426007E-2</v>
          </cell>
          <cell r="K63">
            <v>0.13397008232666663</v>
          </cell>
          <cell r="L63">
            <v>0.13458498585506434</v>
          </cell>
          <cell r="M63">
            <v>0.13456030087541113</v>
          </cell>
        </row>
        <row r="64">
          <cell r="B64">
            <v>1.367025585379331E-2</v>
          </cell>
          <cell r="C64">
            <v>1.1099155718902159E-2</v>
          </cell>
          <cell r="D64">
            <v>1.3203530598297533E-2</v>
          </cell>
          <cell r="E64">
            <v>1.2457813197657232E-2</v>
          </cell>
          <cell r="F64">
            <v>3.0319807373550514E-2</v>
          </cell>
          <cell r="G64">
            <v>0.19920296772696802</v>
          </cell>
          <cell r="H64">
            <v>0.2541322066629072</v>
          </cell>
          <cell r="I64">
            <v>0.43019954645574188</v>
          </cell>
          <cell r="J64">
            <v>0.44443267121513902</v>
          </cell>
          <cell r="K64">
            <v>0.50819486188862817</v>
          </cell>
          <cell r="L64">
            <v>0.51244620536014385</v>
          </cell>
          <cell r="M64">
            <v>0.6009043924186811</v>
          </cell>
        </row>
        <row r="65">
          <cell r="B65">
            <v>1.2181629152554777E-2</v>
          </cell>
          <cell r="C65">
            <v>9.8622122894708834E-3</v>
          </cell>
          <cell r="D65">
            <v>1.1342157166817565E-2</v>
          </cell>
          <cell r="E65">
            <v>1.1544545349407222E-2</v>
          </cell>
          <cell r="F65">
            <v>2.9043459443039224E-2</v>
          </cell>
          <cell r="G65">
            <v>0.11685932711996998</v>
          </cell>
          <cell r="H65">
            <v>0.46281528046837772</v>
          </cell>
          <cell r="I65">
            <v>1.0143833430334983</v>
          </cell>
          <cell r="J65">
            <v>1.4760251497088566</v>
          </cell>
          <cell r="K65">
            <v>2.0759009342187573</v>
          </cell>
          <cell r="L65">
            <v>2.2259877954398029</v>
          </cell>
          <cell r="M65">
            <v>2.8556473442697032</v>
          </cell>
        </row>
        <row r="66">
          <cell r="B66">
            <v>3.8909843629063093E-3</v>
          </cell>
          <cell r="C66">
            <v>3.8687298552377652E-3</v>
          </cell>
          <cell r="D66">
            <v>3.8600582729961964E-3</v>
          </cell>
          <cell r="E66">
            <v>6.2826072892911353E-2</v>
          </cell>
          <cell r="F66">
            <v>7.4885318559396175E-2</v>
          </cell>
          <cell r="G66">
            <v>7.9469424226296478E-2</v>
          </cell>
          <cell r="H66">
            <v>8.5506706675827618E-2</v>
          </cell>
          <cell r="I66">
            <v>9.8510064418105892E-2</v>
          </cell>
          <cell r="J66">
            <v>0.10374765983518408</v>
          </cell>
          <cell r="K66">
            <v>0.11239181168109404</v>
          </cell>
          <cell r="L66">
            <v>0.1269185214270338</v>
          </cell>
          <cell r="M66">
            <v>0.13618039980135757</v>
          </cell>
        </row>
        <row r="67">
          <cell r="B67">
            <v>7.7274790239378142E-3</v>
          </cell>
          <cell r="C67">
            <v>7.6780302249116229E-3</v>
          </cell>
          <cell r="D67">
            <v>7.6703652495054581E-3</v>
          </cell>
          <cell r="E67">
            <v>0.10030636721212463</v>
          </cell>
          <cell r="F67">
            <v>0.12033592288576858</v>
          </cell>
          <cell r="G67">
            <v>0.12690569800515011</v>
          </cell>
          <cell r="H67">
            <v>0.13878305866071952</v>
          </cell>
          <cell r="I67">
            <v>0.15089057386308882</v>
          </cell>
          <cell r="J67">
            <v>0.1569104461267582</v>
          </cell>
          <cell r="K67">
            <v>0.1651456290338964</v>
          </cell>
          <cell r="L67">
            <v>0.16960470146826334</v>
          </cell>
          <cell r="M67">
            <v>0.18449139867251885</v>
          </cell>
        </row>
        <row r="68">
          <cell r="B68">
            <v>7.7054914822144629E-3</v>
          </cell>
          <cell r="C68">
            <v>7.6540730671238099E-3</v>
          </cell>
          <cell r="D68">
            <v>7.6435878854384876E-3</v>
          </cell>
          <cell r="E68">
            <v>9.9641220444690426E-2</v>
          </cell>
          <cell r="F68">
            <v>0.12104327418735208</v>
          </cell>
          <cell r="G68">
            <v>0.13243179111309927</v>
          </cell>
          <cell r="H68">
            <v>0.1414013100004381</v>
          </cell>
          <cell r="I68">
            <v>0.15098847080299119</v>
          </cell>
          <cell r="J68">
            <v>0.15680806678526343</v>
          </cell>
          <cell r="K68">
            <v>0.16510842985235796</v>
          </cell>
          <cell r="L68">
            <v>0.16955872388148521</v>
          </cell>
          <cell r="M68">
            <v>0.18446373859184731</v>
          </cell>
        </row>
        <row r="69">
          <cell r="B69">
            <v>3.9027276480213501E-3</v>
          </cell>
          <cell r="C69">
            <v>3.8796590284598236E-3</v>
          </cell>
          <cell r="D69">
            <v>3.8676132490408897E-3</v>
          </cell>
          <cell r="E69">
            <v>7.0379351761506059E-2</v>
          </cell>
          <cell r="F69">
            <v>8.0729474080803471E-2</v>
          </cell>
          <cell r="G69">
            <v>8.8310649695156632E-2</v>
          </cell>
          <cell r="H69">
            <v>9.3637587025383315E-2</v>
          </cell>
          <cell r="I69">
            <v>0.10101487717477933</v>
          </cell>
          <cell r="J69">
            <v>0.10347076142836703</v>
          </cell>
          <cell r="K69">
            <v>0.10940656853047509</v>
          </cell>
          <cell r="L69">
            <v>0.1127119820232507</v>
          </cell>
          <cell r="M69">
            <v>0.12288841570349576</v>
          </cell>
        </row>
        <row r="90">
          <cell r="B90">
            <v>2.028089332999905</v>
          </cell>
          <cell r="C90">
            <v>2.3790221931572457</v>
          </cell>
          <cell r="D90">
            <v>2.3193175161072901</v>
          </cell>
          <cell r="E90">
            <v>0.39030451808176314</v>
          </cell>
          <cell r="F90">
            <v>0.66089573628373266</v>
          </cell>
          <cell r="G90">
            <v>0.66209448353392519</v>
          </cell>
          <cell r="H90">
            <v>5.1376469341735551E-2</v>
          </cell>
          <cell r="I90">
            <v>0.17534048927057419</v>
          </cell>
          <cell r="J90">
            <v>5.6754175326771274E-2</v>
          </cell>
          <cell r="K90">
            <v>3.901019555417469E-2</v>
          </cell>
          <cell r="L90">
            <v>2.0381672831106978E-2</v>
          </cell>
          <cell r="M90">
            <v>2.9903998116684101E-2</v>
          </cell>
        </row>
        <row r="91">
          <cell r="B91">
            <v>1.1839527779897803</v>
          </cell>
          <cell r="C91">
            <v>1.8396861917712513</v>
          </cell>
          <cell r="D91">
            <v>1.8396882150466691</v>
          </cell>
          <cell r="E91">
            <v>1.8396893760560917</v>
          </cell>
          <cell r="F91">
            <v>1.8396950044068168</v>
          </cell>
          <cell r="G91">
            <v>1.839709984137831</v>
          </cell>
          <cell r="H91">
            <v>1.8397269949828765</v>
          </cell>
          <cell r="I91">
            <v>1.8397543048932123</v>
          </cell>
          <cell r="J91">
            <v>1.8397826967776256</v>
          </cell>
          <cell r="K91">
            <v>1.8400328252726328</v>
          </cell>
          <cell r="L91">
            <v>1.8401235342629672</v>
          </cell>
          <cell r="M91">
            <v>1.8404786423133497</v>
          </cell>
        </row>
        <row r="92">
          <cell r="B92">
            <v>1.4500313910052316</v>
          </cell>
          <cell r="C92">
            <v>3.8017667239470798</v>
          </cell>
          <cell r="D92">
            <v>3.7987683160199759</v>
          </cell>
          <cell r="E92">
            <v>1.149550947573055</v>
          </cell>
          <cell r="F92">
            <v>0.70612594960393771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0.21544382802849535</v>
          </cell>
          <cell r="C93">
            <v>0.21742591739894068</v>
          </cell>
          <cell r="D93">
            <v>6.161889094907432E-3</v>
          </cell>
          <cell r="E93">
            <v>6.7034723331623938E-3</v>
          </cell>
          <cell r="F93">
            <v>5.4682255329322514E-3</v>
          </cell>
          <cell r="G93">
            <v>5.1831386548204144E-3</v>
          </cell>
          <cell r="H93">
            <v>4.7987815329795409E-3</v>
          </cell>
          <cell r="I93">
            <v>2.1024151771022802E-3</v>
          </cell>
          <cell r="J93">
            <v>4.0006457998956737E-3</v>
          </cell>
          <cell r="K93">
            <v>2.0756489960306167E-3</v>
          </cell>
          <cell r="L93">
            <v>3.3508229081692076E-3</v>
          </cell>
          <cell r="M93">
            <v>1.8081844668732467E-3</v>
          </cell>
        </row>
        <row r="94">
          <cell r="B94">
            <v>1.7403473680885491</v>
          </cell>
          <cell r="C94">
            <v>1.5706607673044153</v>
          </cell>
          <cell r="D94">
            <v>1.3466819831486876</v>
          </cell>
          <cell r="E94">
            <v>1.0421234520711882</v>
          </cell>
          <cell r="F94">
            <v>0.83306045356295</v>
          </cell>
          <cell r="G94">
            <v>0.64550778875330961</v>
          </cell>
          <cell r="H94">
            <v>0.49956948047412264</v>
          </cell>
          <cell r="I94">
            <v>0.38681476410912602</v>
          </cell>
          <cell r="J94">
            <v>0.2995821304386001</v>
          </cell>
          <cell r="K94">
            <v>0.23239850677453494</v>
          </cell>
          <cell r="L94">
            <v>0.18028916252852303</v>
          </cell>
          <cell r="M94">
            <v>0.14214118318132382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3.2361022164133018E-4</v>
          </cell>
          <cell r="F95">
            <v>4.7597965324022381E-4</v>
          </cell>
          <cell r="G95">
            <v>5.0403443490586804E-4</v>
          </cell>
          <cell r="H95">
            <v>5.287441219165303E-4</v>
          </cell>
          <cell r="I95">
            <v>5.7108554366100254E-4</v>
          </cell>
          <cell r="J95">
            <v>5.8287686388761245E-4</v>
          </cell>
          <cell r="K95">
            <v>6.6820955453963796E-4</v>
          </cell>
          <cell r="L95">
            <v>7.1029044409259053E-4</v>
          </cell>
          <cell r="M95">
            <v>1.2789724658829231E-3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1.2505511242909748E-3</v>
          </cell>
          <cell r="H96">
            <v>1.2538153760082065E-3</v>
          </cell>
          <cell r="I96">
            <v>1.2600652605204857E-3</v>
          </cell>
          <cell r="J96">
            <v>1.2637154734967712E-3</v>
          </cell>
          <cell r="K96">
            <v>1.2791550116752989E-3</v>
          </cell>
          <cell r="L96">
            <v>1.2936901299080937E-3</v>
          </cell>
          <cell r="M96">
            <v>2.2360850234595573E-3</v>
          </cell>
        </row>
        <row r="97">
          <cell r="B97">
            <v>0</v>
          </cell>
          <cell r="C97">
            <v>1.1733901554609958</v>
          </cell>
          <cell r="D97">
            <v>1.2089455585796069</v>
          </cell>
          <cell r="E97">
            <v>1.2706144048145549</v>
          </cell>
          <cell r="F97">
            <v>1.335429858875649</v>
          </cell>
          <cell r="G97">
            <v>1.4035515066528803</v>
          </cell>
          <cell r="H97">
            <v>1.4751482584319218</v>
          </cell>
          <cell r="I97">
            <v>1.5503982048355842</v>
          </cell>
          <cell r="J97">
            <v>1.6294861638383906</v>
          </cell>
          <cell r="K97">
            <v>1.7126111237660002</v>
          </cell>
          <cell r="L97">
            <v>1.7999783480233473</v>
          </cell>
          <cell r="M97">
            <v>1.8918232309381235</v>
          </cell>
        </row>
      </sheetData>
      <sheetData sheetId="60">
        <row r="14">
          <cell r="B14">
            <v>3.093558551290732</v>
          </cell>
          <cell r="C14">
            <v>3.0935573066412254</v>
          </cell>
          <cell r="D14">
            <v>2.9318939063480398</v>
          </cell>
          <cell r="E14">
            <v>2.7574372762240889</v>
          </cell>
          <cell r="F14">
            <v>2.1869904730779397</v>
          </cell>
          <cell r="G14">
            <v>1.3529871300335239</v>
          </cell>
          <cell r="H14">
            <v>0.120558721922211</v>
          </cell>
          <cell r="I14">
            <v>0.120558721922211</v>
          </cell>
          <cell r="J14">
            <v>8.85558611937695E-2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7.3394300010600002</v>
          </cell>
          <cell r="C15">
            <v>7.3470631000633242</v>
          </cell>
          <cell r="D15">
            <v>7.3634493465040087</v>
          </cell>
          <cell r="E15">
            <v>7.416633427567433</v>
          </cell>
          <cell r="F15">
            <v>7.4169596037147825</v>
          </cell>
          <cell r="G15">
            <v>7.41696814539808</v>
          </cell>
          <cell r="H15">
            <v>7.4894468974631909</v>
          </cell>
          <cell r="I15">
            <v>7.607817217533297</v>
          </cell>
          <cell r="J15">
            <v>7.6078192555113553</v>
          </cell>
          <cell r="K15">
            <v>7.6078285242188057</v>
          </cell>
          <cell r="L15">
            <v>7.6078343417734233</v>
          </cell>
          <cell r="M15">
            <v>7.6078602102452253</v>
          </cell>
        </row>
        <row r="16">
          <cell r="B16">
            <v>4.7247299999999992</v>
          </cell>
          <cell r="C16">
            <v>4.8085482812592772</v>
          </cell>
          <cell r="D16">
            <v>4.8623960682631742</v>
          </cell>
          <cell r="E16">
            <v>4.8666303784071108</v>
          </cell>
          <cell r="F16">
            <v>4.8668391600843588</v>
          </cell>
          <cell r="G16">
            <v>4.8668483373234803</v>
          </cell>
          <cell r="H16">
            <v>4.8668593784728422</v>
          </cell>
          <cell r="I16">
            <v>4.8668776585397975</v>
          </cell>
          <cell r="J16">
            <v>4.866882659823033</v>
          </cell>
          <cell r="K16">
            <v>4.8668945130523955</v>
          </cell>
          <cell r="L16">
            <v>4.8669319359379006</v>
          </cell>
          <cell r="M16">
            <v>4.8681146630127694</v>
          </cell>
        </row>
        <row r="17">
          <cell r="B17">
            <v>3.3394499999999998</v>
          </cell>
          <cell r="C17">
            <v>3.9717954823459216</v>
          </cell>
          <cell r="D17">
            <v>4.3602165362248719</v>
          </cell>
          <cell r="E17">
            <v>4.3602165362248719</v>
          </cell>
          <cell r="F17">
            <v>4.3602477269531521</v>
          </cell>
          <cell r="G17">
            <v>4.3602600097256188</v>
          </cell>
          <cell r="H17">
            <v>4.3603129565779435</v>
          </cell>
          <cell r="I17">
            <v>4.3605691173782555</v>
          </cell>
          <cell r="J17">
            <v>4.3605705609114889</v>
          </cell>
          <cell r="K17">
            <v>4.3608405858799291</v>
          </cell>
          <cell r="L17">
            <v>4.3608445815725121</v>
          </cell>
          <cell r="M17">
            <v>4.3620480331789535</v>
          </cell>
        </row>
        <row r="18">
          <cell r="B18">
            <v>2.8959340081790803E-2</v>
          </cell>
          <cell r="C18">
            <v>2.3160902229512829E-2</v>
          </cell>
          <cell r="D18">
            <v>1.2839997045585611E-2</v>
          </cell>
          <cell r="E18">
            <v>3.3971114483262545E-2</v>
          </cell>
          <cell r="F18">
            <v>5.4970023247747836E-2</v>
          </cell>
          <cell r="G18">
            <v>6.2332390507375685E-2</v>
          </cell>
          <cell r="H18">
            <v>5.7166396353118105E-2</v>
          </cell>
          <cell r="I18">
            <v>5.6041597151807301E-2</v>
          </cell>
          <cell r="J18">
            <v>4.8511021064837387E-2</v>
          </cell>
          <cell r="K18">
            <v>4.4863118171239232E-2</v>
          </cell>
          <cell r="L18">
            <v>3.9004594321650959E-2</v>
          </cell>
          <cell r="M18">
            <v>4.824579922324828E-2</v>
          </cell>
        </row>
        <row r="19">
          <cell r="B19">
            <v>0.30577363141508551</v>
          </cell>
          <cell r="C19">
            <v>0.30576485670512804</v>
          </cell>
          <cell r="D19">
            <v>0.3057617575899973</v>
          </cell>
          <cell r="E19">
            <v>0.27599373667699539</v>
          </cell>
          <cell r="F19">
            <v>0.2794908887511045</v>
          </cell>
          <cell r="G19">
            <v>0.28606302376530157</v>
          </cell>
          <cell r="H19">
            <v>0.29279339648442032</v>
          </cell>
          <cell r="I19">
            <v>0.29969329338065287</v>
          </cell>
          <cell r="J19">
            <v>0.29968949959877533</v>
          </cell>
          <cell r="K19">
            <v>0.29977455377228274</v>
          </cell>
          <cell r="L19">
            <v>0.31279476915247278</v>
          </cell>
          <cell r="M19">
            <v>0.31387119826546311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2.4783906474539399E-2</v>
          </cell>
          <cell r="H21">
            <v>0.16123342153541828</v>
          </cell>
          <cell r="I21">
            <v>0.26558518534120334</v>
          </cell>
          <cell r="J21">
            <v>0.40380164369894872</v>
          </cell>
          <cell r="K21">
            <v>0.51564981645228836</v>
          </cell>
          <cell r="L21">
            <v>0.56027180015037037</v>
          </cell>
          <cell r="M21">
            <v>0.54132142660522953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2.1017446913974499E-2</v>
          </cell>
          <cell r="G22">
            <v>8.7318466244073842E-2</v>
          </cell>
          <cell r="H22">
            <v>8.7414332872116612E-2</v>
          </cell>
          <cell r="I22">
            <v>8.7433410871545464E-2</v>
          </cell>
          <cell r="J22">
            <v>8.7494744621256393E-2</v>
          </cell>
          <cell r="K22">
            <v>6.2873793922044466E-2</v>
          </cell>
          <cell r="L22">
            <v>1.8463627063601204E-2</v>
          </cell>
          <cell r="M22">
            <v>3.7797756858313353E-2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5.7473765613720598E-2</v>
          </cell>
          <cell r="C24">
            <v>1.8495445965040214E-4</v>
          </cell>
          <cell r="D24">
            <v>2.6748202598335657E-3</v>
          </cell>
          <cell r="E24">
            <v>3.4275698565581804E-2</v>
          </cell>
          <cell r="F24">
            <v>3.4274395262435024E-2</v>
          </cell>
          <cell r="G24">
            <v>9.8067684203239913E-2</v>
          </cell>
          <cell r="H24">
            <v>9.615658386005306E-2</v>
          </cell>
          <cell r="I24">
            <v>7.4252223008449109E-2</v>
          </cell>
          <cell r="J24">
            <v>6.9535696692014801E-2</v>
          </cell>
          <cell r="K24">
            <v>3.0721260195878099E-2</v>
          </cell>
          <cell r="L24">
            <v>2.083042826310065E-2</v>
          </cell>
          <cell r="M24">
            <v>2.3528135758797798E-2</v>
          </cell>
        </row>
        <row r="25">
          <cell r="B25">
            <v>1.5066183633936199E-2</v>
          </cell>
          <cell r="C25">
            <v>9.3409152149181926E-3</v>
          </cell>
          <cell r="D25">
            <v>2.0021656672284303E-2</v>
          </cell>
          <cell r="E25">
            <v>4.1035695676627695E-2</v>
          </cell>
          <cell r="F25">
            <v>4.9583214818290373E-2</v>
          </cell>
          <cell r="G25">
            <v>5.7863718363915996E-2</v>
          </cell>
          <cell r="H25">
            <v>5.3176433106854583E-2</v>
          </cell>
          <cell r="I25">
            <v>6.8946597106979216E-2</v>
          </cell>
          <cell r="J25">
            <v>7.0455691965849512E-2</v>
          </cell>
          <cell r="K25">
            <v>8.8690707117647677E-2</v>
          </cell>
          <cell r="L25">
            <v>8.0178100774876165E-2</v>
          </cell>
          <cell r="M25">
            <v>7.3443743144648854E-2</v>
          </cell>
        </row>
        <row r="26">
          <cell r="B26">
            <v>7.8397766928000004E-2</v>
          </cell>
          <cell r="C26">
            <v>7.1003056627261488E-2</v>
          </cell>
          <cell r="D26">
            <v>7.0492709461304176E-2</v>
          </cell>
          <cell r="E26">
            <v>7.0490402485040349E-2</v>
          </cell>
          <cell r="F26">
            <v>6.9926696247441716E-2</v>
          </cell>
          <cell r="G26">
            <v>7.0079917415879087E-2</v>
          </cell>
          <cell r="H26">
            <v>7.020252876250406E-2</v>
          </cell>
          <cell r="I26">
            <v>7.0293618655028076E-2</v>
          </cell>
          <cell r="J26">
            <v>7.0294374739060139E-2</v>
          </cell>
          <cell r="K26">
            <v>7.0298066994102182E-2</v>
          </cell>
          <cell r="L26">
            <v>7.0294561359711058E-2</v>
          </cell>
          <cell r="M26">
            <v>7.0296703019706086E-2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6.9834060352917402E-3</v>
          </cell>
          <cell r="C28">
            <v>3.0484964825989854E-3</v>
          </cell>
          <cell r="D28">
            <v>2.6173613130460417E-3</v>
          </cell>
          <cell r="E28">
            <v>1.6927411010410724E-3</v>
          </cell>
          <cell r="F28">
            <v>1.5592132863763005E-3</v>
          </cell>
          <cell r="G28">
            <v>9.5247216552040771E-4</v>
          </cell>
          <cell r="H28">
            <v>9.9915878477501992E-4</v>
          </cell>
          <cell r="I28">
            <v>1.5145340951303744E-3</v>
          </cell>
          <cell r="J28">
            <v>1.4548524783151004E-3</v>
          </cell>
          <cell r="K28">
            <v>1.9121737632641937E-3</v>
          </cell>
          <cell r="L28">
            <v>1.6031474687973654E-3</v>
          </cell>
          <cell r="M28">
            <v>2.8065106763278322E-3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1.7666857967889998E-2</v>
          </cell>
          <cell r="H29">
            <v>4.4990862477520092E-2</v>
          </cell>
          <cell r="I29">
            <v>7.2556495118275027E-2</v>
          </cell>
          <cell r="J29">
            <v>7.0675611592360327E-2</v>
          </cell>
          <cell r="K29">
            <v>6.6278269449133634E-2</v>
          </cell>
          <cell r="L29">
            <v>6.396099900656553E-2</v>
          </cell>
          <cell r="M29">
            <v>4.2792995971444085E-2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5.4618169928642105E-4</v>
          </cell>
          <cell r="H30">
            <v>6.3636109860990854E-4</v>
          </cell>
          <cell r="I30">
            <v>1.3357762078608636E-3</v>
          </cell>
          <cell r="J30">
            <v>1.2824864645075793E-3</v>
          </cell>
          <cell r="K30">
            <v>4.0998548155693872E-3</v>
          </cell>
          <cell r="L30">
            <v>6.6053275469419581E-3</v>
          </cell>
          <cell r="M30">
            <v>8.535944231243207E-3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7.9818661054747715E-4</v>
          </cell>
          <cell r="I32">
            <v>1.3699768770610483E-3</v>
          </cell>
          <cell r="J32">
            <v>1.4234441915501872E-3</v>
          </cell>
          <cell r="K32">
            <v>1.5655478374629161E-3</v>
          </cell>
          <cell r="L32">
            <v>1.835982956360392E-3</v>
          </cell>
          <cell r="M32">
            <v>3.2782481278574548E-3</v>
          </cell>
        </row>
        <row r="33">
          <cell r="B33">
            <v>8.7120000000000003E-2</v>
          </cell>
          <cell r="C33">
            <v>9.0660166959507293E-2</v>
          </cell>
          <cell r="D33">
            <v>8.3656084453436294E-2</v>
          </cell>
          <cell r="E33">
            <v>0.12928099545252231</v>
          </cell>
          <cell r="F33">
            <v>0.12958772416708281</v>
          </cell>
          <cell r="G33">
            <v>0.13003339848210624</v>
          </cell>
          <cell r="H33">
            <v>0.14329507956549101</v>
          </cell>
          <cell r="I33">
            <v>0.14331020084310001</v>
          </cell>
          <cell r="J33">
            <v>0.14449999237486799</v>
          </cell>
          <cell r="K33">
            <v>0.144757902624472</v>
          </cell>
          <cell r="L33">
            <v>0.14524077334173</v>
          </cell>
          <cell r="M33">
            <v>0.14820402218783499</v>
          </cell>
        </row>
        <row r="34">
          <cell r="B34">
            <v>0</v>
          </cell>
          <cell r="C34">
            <v>0</v>
          </cell>
          <cell r="D34">
            <v>4.4924017759097101E-2</v>
          </cell>
          <cell r="E34">
            <v>6.8928665088192745E-2</v>
          </cell>
          <cell r="F34">
            <v>0.24074959085017872</v>
          </cell>
          <cell r="G34">
            <v>0.24193990382749186</v>
          </cell>
          <cell r="H34">
            <v>0.22325395855530311</v>
          </cell>
          <cell r="I34">
            <v>0.19978610233814317</v>
          </cell>
          <cell r="J34">
            <v>8.7409404137693672E-2</v>
          </cell>
          <cell r="K34">
            <v>0.123092052250937</v>
          </cell>
          <cell r="L34">
            <v>0.11326099859916754</v>
          </cell>
          <cell r="M34">
            <v>0.80561999651194249</v>
          </cell>
        </row>
        <row r="35">
          <cell r="B35">
            <v>1.1186210000000001</v>
          </cell>
          <cell r="C35">
            <v>1.652927172701687</v>
          </cell>
          <cell r="D35">
            <v>3.5611853074977198</v>
          </cell>
          <cell r="E35">
            <v>3.4922856224668801</v>
          </cell>
          <cell r="F35">
            <v>3.6710141632850699</v>
          </cell>
          <cell r="G35">
            <v>3.858273792371691</v>
          </cell>
          <cell r="H35">
            <v>4.0550840076005299</v>
          </cell>
          <cell r="I35">
            <v>4.2619370043986802</v>
          </cell>
          <cell r="J35">
            <v>4.4793422584284803</v>
          </cell>
          <cell r="K35">
            <v>4.7078435347092897</v>
          </cell>
          <cell r="L35">
            <v>4.9480098856867203</v>
          </cell>
          <cell r="M35">
            <v>5.2004995045285298</v>
          </cell>
        </row>
        <row r="36">
          <cell r="B36">
            <v>0.67885700000000004</v>
          </cell>
          <cell r="C36">
            <v>1.1559354507072865</v>
          </cell>
          <cell r="D36">
            <v>2.0809469650526728</v>
          </cell>
          <cell r="E36">
            <v>4.6800056026812005</v>
          </cell>
          <cell r="F36">
            <v>4.9187370219562068</v>
          </cell>
          <cell r="G36">
            <v>5.1696425230566501</v>
          </cell>
          <cell r="H36">
            <v>5.4333434775028984</v>
          </cell>
          <cell r="I36">
            <v>5.7105001719469941</v>
          </cell>
          <cell r="J36">
            <v>6.0017951315008604</v>
          </cell>
          <cell r="K36">
            <v>6.3079519536600941</v>
          </cell>
          <cell r="L36">
            <v>6.6297297165153699</v>
          </cell>
          <cell r="M36">
            <v>6.9682463798202985</v>
          </cell>
        </row>
        <row r="37">
          <cell r="B37">
            <v>0.27424799999999999</v>
          </cell>
          <cell r="C37">
            <v>0.43898612606003629</v>
          </cell>
          <cell r="D37">
            <v>1.734977695254766</v>
          </cell>
          <cell r="E37">
            <v>3.3299476295235122</v>
          </cell>
          <cell r="F37">
            <v>3.4998162927119121</v>
          </cell>
          <cell r="G37">
            <v>3.6783424592992038</v>
          </cell>
          <cell r="H37">
            <v>3.8659704291664601</v>
          </cell>
          <cell r="I37">
            <v>4.0631736545029806</v>
          </cell>
          <cell r="J37">
            <v>4.2704381831670304</v>
          </cell>
          <cell r="K37">
            <v>4.4882776040716195</v>
          </cell>
          <cell r="L37">
            <v>4.7172316527523899</v>
          </cell>
          <cell r="M37">
            <v>4.9579321840035604</v>
          </cell>
        </row>
        <row r="38">
          <cell r="B38">
            <v>0.90292899999999998</v>
          </cell>
          <cell r="C38">
            <v>1.1231013701074619</v>
          </cell>
          <cell r="D38">
            <v>1.1755475911084217</v>
          </cell>
          <cell r="E38">
            <v>1.0910833510481706</v>
          </cell>
          <cell r="F38">
            <v>1.1467581687658619</v>
          </cell>
          <cell r="G38">
            <v>1.2052547639249531</v>
          </cell>
          <cell r="H38">
            <v>1.26673261109022</v>
          </cell>
          <cell r="I38">
            <v>1.33134925537605</v>
          </cell>
          <cell r="J38">
            <v>1.3992629559769101</v>
          </cell>
          <cell r="K38">
            <v>1.4706448990391201</v>
          </cell>
          <cell r="L38">
            <v>1.5456736804959701</v>
          </cell>
          <cell r="M38">
            <v>1.62458491899992</v>
          </cell>
        </row>
        <row r="39">
          <cell r="B39">
            <v>3.0004826877268104E-2</v>
          </cell>
          <cell r="C39">
            <v>2.2193305692410077E-2</v>
          </cell>
          <cell r="D39">
            <v>1.4494624580553242E-2</v>
          </cell>
          <cell r="E39">
            <v>3.5381958386401693E-2</v>
          </cell>
          <cell r="F39">
            <v>3.1340806330722629E-2</v>
          </cell>
          <cell r="G39">
            <v>3.1365843455253298E-2</v>
          </cell>
          <cell r="H39">
            <v>2.1784019046823661E-2</v>
          </cell>
          <cell r="I39">
            <v>1.2143991258104579E-2</v>
          </cell>
          <cell r="J39">
            <v>1.1918238647957342E-2</v>
          </cell>
          <cell r="K39">
            <v>1.3732210481234146E-2</v>
          </cell>
          <cell r="L39">
            <v>1.866648783492655E-2</v>
          </cell>
          <cell r="M39">
            <v>3.4032489534462453E-2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8.3036068379460648E-3</v>
          </cell>
          <cell r="C41">
            <v>6.4627134049473718E-3</v>
          </cell>
          <cell r="D41">
            <v>6.4706022671499972E-3</v>
          </cell>
          <cell r="E41">
            <v>2.5551772670931967E-2</v>
          </cell>
          <cell r="F41">
            <v>3.7664885472472751E-2</v>
          </cell>
          <cell r="G41">
            <v>4.3383106659981033E-2</v>
          </cell>
          <cell r="H41">
            <v>4.9907285255236127E-2</v>
          </cell>
          <cell r="I41">
            <v>5.0153813372006785E-2</v>
          </cell>
          <cell r="J41">
            <v>4.8194275626831568E-2</v>
          </cell>
          <cell r="K41">
            <v>4.8652668657645955E-2</v>
          </cell>
          <cell r="L41">
            <v>5.0193271078948436E-2</v>
          </cell>
          <cell r="M41">
            <v>4.9311974612458467E-2</v>
          </cell>
        </row>
        <row r="42">
          <cell r="B42">
            <v>8.8668522251138301E-3</v>
          </cell>
          <cell r="C42">
            <v>1.921445063209825E-2</v>
          </cell>
          <cell r="D42">
            <v>4.2870239277339565E-2</v>
          </cell>
          <cell r="E42">
            <v>6.8957033803451973E-2</v>
          </cell>
          <cell r="F42">
            <v>9.265174875247173E-2</v>
          </cell>
          <cell r="G42">
            <v>0.11149168453178036</v>
          </cell>
          <cell r="H42">
            <v>0.1470498285599062</v>
          </cell>
          <cell r="I42">
            <v>0.16397987134513789</v>
          </cell>
          <cell r="J42">
            <v>0.16504971965249685</v>
          </cell>
          <cell r="K42">
            <v>0.16007347115680182</v>
          </cell>
          <cell r="L42">
            <v>0.1637445990186904</v>
          </cell>
          <cell r="M42">
            <v>0.15889647449121516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4.6368193963427791E-2</v>
          </cell>
          <cell r="C44">
            <v>1.6107461605676963E-2</v>
          </cell>
          <cell r="D44">
            <v>1.610440265121222E-2</v>
          </cell>
          <cell r="E44">
            <v>1.3553167631352392E-2</v>
          </cell>
          <cell r="F44">
            <v>1.3395000615144908E-2</v>
          </cell>
          <cell r="G44">
            <v>1.4116147782981717E-2</v>
          </cell>
          <cell r="H44">
            <v>1.4121683290867071E-2</v>
          </cell>
          <cell r="I44">
            <v>1.3199924700599878E-2</v>
          </cell>
          <cell r="J44">
            <v>1.3194963815452657E-2</v>
          </cell>
          <cell r="K44">
            <v>1.320261454770166E-2</v>
          </cell>
          <cell r="L44">
            <v>1.3199841975460301E-2</v>
          </cell>
          <cell r="M44">
            <v>1.3224480879158444E-2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5.2154205398255698E-4</v>
          </cell>
          <cell r="F46">
            <v>1.3064673228606689E-3</v>
          </cell>
          <cell r="G46">
            <v>1.6914387754900396E-3</v>
          </cell>
          <cell r="H46">
            <v>1.7103085934634047E-3</v>
          </cell>
          <cell r="I46">
            <v>3.8889200641014109E-3</v>
          </cell>
          <cell r="J46">
            <v>3.4353817408309551E-3</v>
          </cell>
          <cell r="K46">
            <v>8.7787254809001108E-3</v>
          </cell>
          <cell r="L46">
            <v>8.4015303985686667E-3</v>
          </cell>
          <cell r="M46">
            <v>1.1329989994451346E-2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3.7497059561392599E-4</v>
          </cell>
          <cell r="F47">
            <v>6.5112356344459825E-4</v>
          </cell>
          <cell r="G47">
            <v>8.3971191971722071E-4</v>
          </cell>
          <cell r="H47">
            <v>9.5222270454276394E-4</v>
          </cell>
          <cell r="I47">
            <v>1.6630236810380871E-3</v>
          </cell>
          <cell r="J47">
            <v>1.3951341324007387E-3</v>
          </cell>
          <cell r="K47">
            <v>2.3906955895230107E-3</v>
          </cell>
          <cell r="L47">
            <v>2.0088820568126549E-3</v>
          </cell>
          <cell r="M47">
            <v>4.3431627329354192E-3</v>
          </cell>
        </row>
        <row r="48">
          <cell r="B48">
            <v>4.1783696667072731E-3</v>
          </cell>
          <cell r="C48">
            <v>1.1991155619948978E-3</v>
          </cell>
          <cell r="D48">
            <v>1.6553246696106895E-3</v>
          </cell>
          <cell r="E48">
            <v>1.4836314355374494E-3</v>
          </cell>
          <cell r="F48">
            <v>3.9116096994950928E-3</v>
          </cell>
          <cell r="G48">
            <v>3.8914064378763485E-3</v>
          </cell>
          <cell r="H48">
            <v>5.1323421552325922E-3</v>
          </cell>
          <cell r="I48">
            <v>6.4883002443403594E-3</v>
          </cell>
          <cell r="J48">
            <v>5.7663222941974745E-3</v>
          </cell>
          <cell r="K48">
            <v>7.1374426161062623E-3</v>
          </cell>
          <cell r="L48">
            <v>1.740429252412605E-2</v>
          </cell>
          <cell r="M48">
            <v>1.6338490280533285E-2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8.4108751934838506E-5</v>
          </cell>
          <cell r="F49">
            <v>3.0150389582051483E-4</v>
          </cell>
          <cell r="G49">
            <v>3.0663603906932064E-4</v>
          </cell>
          <cell r="H49">
            <v>3.2775895658339457E-4</v>
          </cell>
          <cell r="I49">
            <v>7.6974622964265577E-4</v>
          </cell>
          <cell r="J49">
            <v>6.2214859862078867E-4</v>
          </cell>
          <cell r="K49">
            <v>9.9985378288755707E-4</v>
          </cell>
          <cell r="L49">
            <v>9.5753675233238599E-4</v>
          </cell>
          <cell r="M49">
            <v>1.7321155313251234E-3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4.2452380732564899E-4</v>
          </cell>
          <cell r="F50">
            <v>8.2853359529970634E-4</v>
          </cell>
          <cell r="G50">
            <v>8.41832333641146E-4</v>
          </cell>
          <cell r="H50">
            <v>8.7425522673643561E-4</v>
          </cell>
          <cell r="I50">
            <v>1.6490494480052313E-3</v>
          </cell>
          <cell r="J50">
            <v>1.5267239494655012E-3</v>
          </cell>
          <cell r="K50">
            <v>1.9974172485048049E-3</v>
          </cell>
          <cell r="L50">
            <v>1.5202823416621022E-3</v>
          </cell>
          <cell r="M50">
            <v>2.5798378330560059E-3</v>
          </cell>
        </row>
        <row r="51">
          <cell r="B51">
            <v>8.7797332641876506E-3</v>
          </cell>
          <cell r="C51">
            <v>8.2706439666483875E-3</v>
          </cell>
          <cell r="D51">
            <v>1.089143924327163E-2</v>
          </cell>
          <cell r="E51">
            <v>4.6449623319782488E-2</v>
          </cell>
          <cell r="F51">
            <v>4.9144261016373633E-2</v>
          </cell>
          <cell r="G51">
            <v>5.703359152586316E-2</v>
          </cell>
          <cell r="H51">
            <v>5.2013351434359326E-2</v>
          </cell>
          <cell r="I51">
            <v>5.4146259618905526E-2</v>
          </cell>
          <cell r="J51">
            <v>5.2719616558566412E-2</v>
          </cell>
          <cell r="K51">
            <v>5.0098587464127459E-2</v>
          </cell>
          <cell r="L51">
            <v>4.3484436480241348E-2</v>
          </cell>
          <cell r="M51">
            <v>4.0098021760642116E-2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3.56841811660421E-4</v>
          </cell>
          <cell r="F52">
            <v>1.4011959439717064E-3</v>
          </cell>
          <cell r="G52">
            <v>1.4293081213987437E-3</v>
          </cell>
          <cell r="H52">
            <v>1.6456587140333198E-3</v>
          </cell>
          <cell r="I52">
            <v>4.4545960701353211E-3</v>
          </cell>
          <cell r="J52">
            <v>3.8269308643547528E-3</v>
          </cell>
          <cell r="K52">
            <v>8.0191284734210388E-3</v>
          </cell>
          <cell r="L52">
            <v>7.7431489281237107E-3</v>
          </cell>
          <cell r="M52">
            <v>1.3529409202937152E-2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9.2080929954428605E-4</v>
          </cell>
          <cell r="F53">
            <v>1.1771799715679541E-3</v>
          </cell>
          <cell r="G53">
            <v>1.1677465835104608E-3</v>
          </cell>
          <cell r="H53">
            <v>1.1388365735381602E-3</v>
          </cell>
          <cell r="I53">
            <v>2.4135807329271554E-3</v>
          </cell>
          <cell r="J53">
            <v>2.1878403313279381E-3</v>
          </cell>
          <cell r="K53">
            <v>2.3408428539643715E-3</v>
          </cell>
          <cell r="L53">
            <v>2.086093579907156E-3</v>
          </cell>
          <cell r="M53">
            <v>3.8772087877717836E-3</v>
          </cell>
        </row>
        <row r="54">
          <cell r="B54">
            <v>7.3512260440843052E-2</v>
          </cell>
          <cell r="C54">
            <v>8.4760345696858072E-2</v>
          </cell>
          <cell r="D54">
            <v>8.4760641045148799E-2</v>
          </cell>
          <cell r="E54">
            <v>8.4762605582102274E-2</v>
          </cell>
          <cell r="F54">
            <v>8.4762561238847831E-2</v>
          </cell>
          <cell r="G54">
            <v>8.4761207682966341E-2</v>
          </cell>
          <cell r="H54">
            <v>8.4761732046555696E-2</v>
          </cell>
          <cell r="I54">
            <v>8.4765492672515694E-2</v>
          </cell>
          <cell r="J54">
            <v>8.4764431886160868E-2</v>
          </cell>
          <cell r="K54">
            <v>8.4770235045729836E-2</v>
          </cell>
          <cell r="L54">
            <v>8.4773422878665433E-2</v>
          </cell>
          <cell r="M54">
            <v>8.492955759543877E-2</v>
          </cell>
        </row>
        <row r="55">
          <cell r="B55">
            <v>6.5199382584276058E-2</v>
          </cell>
          <cell r="C55">
            <v>4.7881824607475559E-2</v>
          </cell>
          <cell r="D55">
            <v>3.9996506725215035E-2</v>
          </cell>
          <cell r="E55">
            <v>0.14354016807473222</v>
          </cell>
          <cell r="F55">
            <v>0.28837547344766851</v>
          </cell>
          <cell r="G55">
            <v>0.28823355718266053</v>
          </cell>
          <cell r="H55">
            <v>0.29099868700050496</v>
          </cell>
          <cell r="I55">
            <v>0.22793625626074371</v>
          </cell>
          <cell r="J55">
            <v>0.22556494159316196</v>
          </cell>
          <cell r="K55">
            <v>0.22801586012658723</v>
          </cell>
          <cell r="L55">
            <v>0.24563103387669175</v>
          </cell>
          <cell r="M55">
            <v>0.26121186233658827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8.2973455352871597E-4</v>
          </cell>
          <cell r="F56">
            <v>8.4160012809589562E-4</v>
          </cell>
          <cell r="G56">
            <v>7.627006131752629E-4</v>
          </cell>
          <cell r="H56">
            <v>8.3217462416960118E-4</v>
          </cell>
          <cell r="I56">
            <v>1.3972573217598142E-3</v>
          </cell>
          <cell r="J56">
            <v>1.2371940523191478E-3</v>
          </cell>
          <cell r="K56">
            <v>1.7851771424871861E-3</v>
          </cell>
          <cell r="L56">
            <v>1.5350665870284758E-3</v>
          </cell>
          <cell r="M56">
            <v>3.2191236589920844E-3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2.7970854509760099E-4</v>
          </cell>
          <cell r="F57">
            <v>6.7491062975963574E-4</v>
          </cell>
          <cell r="G57">
            <v>7.5340676243560052E-4</v>
          </cell>
          <cell r="H57">
            <v>8.0840526053347294E-4</v>
          </cell>
          <cell r="I57">
            <v>2.3090129679233648E-3</v>
          </cell>
          <cell r="J57">
            <v>2.1699847993041843E-3</v>
          </cell>
          <cell r="K57">
            <v>5.3499741870749349E-3</v>
          </cell>
          <cell r="L57">
            <v>4.0003509390614455E-3</v>
          </cell>
          <cell r="M57">
            <v>6.9237803528178245E-3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3.14829507139541E-4</v>
          </cell>
          <cell r="F58">
            <v>9.425081869173722E-4</v>
          </cell>
          <cell r="G58">
            <v>9.0959075566737573E-4</v>
          </cell>
          <cell r="H58">
            <v>6.9375808484418793E-4</v>
          </cell>
          <cell r="I58">
            <v>1.7322508354456658E-3</v>
          </cell>
          <cell r="J58">
            <v>1.7329991885335729E-3</v>
          </cell>
          <cell r="K58">
            <v>3.9458329704272471E-3</v>
          </cell>
          <cell r="L58">
            <v>2.8789858444619202E-3</v>
          </cell>
          <cell r="M58">
            <v>6.0889164002011125E-3</v>
          </cell>
        </row>
        <row r="63">
          <cell r="B63">
            <v>0.1</v>
          </cell>
          <cell r="C63">
            <v>9.988808054360887E-2</v>
          </cell>
          <cell r="D63">
            <v>9.9871153194038942E-2</v>
          </cell>
          <cell r="E63">
            <v>9.986060163665611E-2</v>
          </cell>
          <cell r="F63">
            <v>9.9866045147894364E-2</v>
          </cell>
          <cell r="G63">
            <v>9.9873264491580932E-2</v>
          </cell>
          <cell r="H63">
            <v>9.988407304687516E-2</v>
          </cell>
          <cell r="I63">
            <v>9.9892268113251678E-2</v>
          </cell>
          <cell r="J63">
            <v>9.9893135295086477E-2</v>
          </cell>
          <cell r="K63">
            <v>9.9899918213391919E-2</v>
          </cell>
          <cell r="L63">
            <v>9.9905252072936379E-2</v>
          </cell>
          <cell r="M63">
            <v>9.9930211381831446E-2</v>
          </cell>
        </row>
        <row r="64">
          <cell r="B64">
            <v>2.0288559015406698E-3</v>
          </cell>
          <cell r="C64">
            <v>2.030693044140882E-3</v>
          </cell>
          <cell r="D64">
            <v>2.040898019380608E-3</v>
          </cell>
          <cell r="E64">
            <v>1.8407044408873447E-3</v>
          </cell>
          <cell r="F64">
            <v>4.4821680369958386E-3</v>
          </cell>
          <cell r="G64">
            <v>4.2173441688477316E-2</v>
          </cell>
          <cell r="H64">
            <v>9.043313402389401E-2</v>
          </cell>
          <cell r="I64">
            <v>9.056178981979611E-2</v>
          </cell>
          <cell r="J64">
            <v>9.0694261232531728E-2</v>
          </cell>
          <cell r="K64">
            <v>9.0981657348722225E-2</v>
          </cell>
          <cell r="L64">
            <v>9.1468025287876703E-2</v>
          </cell>
          <cell r="M64">
            <v>9.6473197908685485E-2</v>
          </cell>
        </row>
        <row r="65">
          <cell r="B65">
            <v>1.51415869854914E-3</v>
          </cell>
          <cell r="C65">
            <v>1.5156443008837101E-3</v>
          </cell>
          <cell r="D65">
            <v>1.5237012289077779E-3</v>
          </cell>
          <cell r="E65">
            <v>1.4225406258093478E-3</v>
          </cell>
          <cell r="F65">
            <v>3.580034218366421E-3</v>
          </cell>
          <cell r="G65">
            <v>1.5142614085094354E-2</v>
          </cell>
          <cell r="H65">
            <v>0.12328873000508647</v>
          </cell>
          <cell r="I65">
            <v>0.17387609309556326</v>
          </cell>
          <cell r="J65">
            <v>0.23695202396088519</v>
          </cell>
          <cell r="K65">
            <v>0.30569847994206523</v>
          </cell>
          <cell r="L65">
            <v>0.36339361496754335</v>
          </cell>
          <cell r="M65">
            <v>0.4435588448417121</v>
          </cell>
        </row>
        <row r="66">
          <cell r="B66">
            <v>1.4332642793262746E-3</v>
          </cell>
          <cell r="C66">
            <v>1.4345892938571123E-3</v>
          </cell>
          <cell r="D66">
            <v>1.438870962831403E-3</v>
          </cell>
          <cell r="E66">
            <v>2.5136624237835935E-2</v>
          </cell>
          <cell r="F66">
            <v>2.7753301071683906E-2</v>
          </cell>
          <cell r="G66">
            <v>2.9449249386654983E-2</v>
          </cell>
          <cell r="H66">
            <v>3.1698779930998754E-2</v>
          </cell>
          <cell r="I66">
            <v>3.6484327233312387E-2</v>
          </cell>
          <cell r="J66">
            <v>3.8434781259233955E-2</v>
          </cell>
          <cell r="K66">
            <v>4.162248362971626E-2</v>
          </cell>
          <cell r="L66">
            <v>4.7010452121798968E-2</v>
          </cell>
          <cell r="M66">
            <v>5.0421985837603739E-2</v>
          </cell>
        </row>
        <row r="67">
          <cell r="B67">
            <v>2.8443019557239371E-3</v>
          </cell>
          <cell r="C67">
            <v>2.8469260956738274E-3</v>
          </cell>
          <cell r="D67">
            <v>2.8560248426824026E-3</v>
          </cell>
          <cell r="E67">
            <v>4.2119699071553995E-2</v>
          </cell>
          <cell r="F67">
            <v>4.4637784181623591E-2</v>
          </cell>
          <cell r="G67">
            <v>4.7042528152611902E-2</v>
          </cell>
          <cell r="H67">
            <v>5.1510353883702099E-2</v>
          </cell>
          <cell r="I67">
            <v>5.5894378720354368E-2</v>
          </cell>
          <cell r="J67">
            <v>5.8136670874877075E-2</v>
          </cell>
          <cell r="K67">
            <v>6.116823273961354E-2</v>
          </cell>
          <cell r="L67">
            <v>6.2829967625036703E-2</v>
          </cell>
          <cell r="M67">
            <v>6.8316344420614794E-2</v>
          </cell>
        </row>
        <row r="68">
          <cell r="B68">
            <v>2.8354211463777986E-3</v>
          </cell>
          <cell r="C68">
            <v>2.8380329261324072E-3</v>
          </cell>
          <cell r="D68">
            <v>2.8469780598079728E-3</v>
          </cell>
          <cell r="E68">
            <v>4.1823158851345368E-2</v>
          </cell>
          <cell r="F68">
            <v>4.489739735662493E-2</v>
          </cell>
          <cell r="G68">
            <v>4.9090811593315922E-2</v>
          </cell>
          <cell r="H68">
            <v>5.2483212041283381E-2</v>
          </cell>
          <cell r="I68">
            <v>5.593034272805391E-2</v>
          </cell>
          <cell r="J68">
            <v>5.8098608794086085E-2</v>
          </cell>
          <cell r="K68">
            <v>6.1154264016383651E-2</v>
          </cell>
          <cell r="L68">
            <v>6.2812810819933132E-2</v>
          </cell>
          <cell r="M68">
            <v>6.8306036891843988E-2</v>
          </cell>
        </row>
        <row r="69">
          <cell r="B69">
            <v>1.4372451957654156E-3</v>
          </cell>
          <cell r="C69">
            <v>1.4385633989784984E-3</v>
          </cell>
          <cell r="D69">
            <v>1.4428225282293893E-3</v>
          </cell>
          <cell r="E69">
            <v>2.6569479199207453E-2</v>
          </cell>
          <cell r="F69">
            <v>2.9914467369457697E-2</v>
          </cell>
          <cell r="G69">
            <v>3.2719615991589637E-2</v>
          </cell>
          <cell r="H69">
            <v>3.4704551981593938E-2</v>
          </cell>
          <cell r="I69">
            <v>3.7410170737620277E-2</v>
          </cell>
          <cell r="J69">
            <v>3.8329368444576697E-2</v>
          </cell>
          <cell r="K69">
            <v>4.0516995156979457E-2</v>
          </cell>
          <cell r="L69">
            <v>4.1747231038914846E-2</v>
          </cell>
          <cell r="M69">
            <v>4.5498600519167903E-2</v>
          </cell>
        </row>
      </sheetData>
      <sheetData sheetId="61">
        <row r="14">
          <cell r="B14">
            <v>0</v>
          </cell>
          <cell r="C14">
            <v>1.2324292274244999</v>
          </cell>
          <cell r="D14">
            <v>0.83400371661095496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0</v>
          </cell>
          <cell r="C15">
            <v>7.6330990033239001E-3</v>
          </cell>
          <cell r="D15">
            <v>1.6709049030724631E-2</v>
          </cell>
          <cell r="E15">
            <v>5.3193817068173006E-2</v>
          </cell>
          <cell r="F15">
            <v>6.393497179654388E-2</v>
          </cell>
          <cell r="G15">
            <v>0.12691547351236473</v>
          </cell>
          <cell r="H15">
            <v>2.6558793722053978E-6</v>
          </cell>
          <cell r="I15">
            <v>7.3276339835854879E-6</v>
          </cell>
          <cell r="J15">
            <v>7.7318470726829024E-6</v>
          </cell>
          <cell r="K15">
            <v>2.5920917833341535E-5</v>
          </cell>
          <cell r="L15">
            <v>9.5951371231414701E-8</v>
          </cell>
          <cell r="M15">
            <v>6.6544462701235494E-8</v>
          </cell>
        </row>
        <row r="16">
          <cell r="B16">
            <v>0</v>
          </cell>
          <cell r="C16">
            <v>1.4837152547964622E-3</v>
          </cell>
          <cell r="D16">
            <v>3.4879275793691811E-3</v>
          </cell>
          <cell r="E16">
            <v>1.2126673200396989E-5</v>
          </cell>
          <cell r="F16">
            <v>6.1022016300906596E-6</v>
          </cell>
          <cell r="G16">
            <v>9.2819055886274443E-6</v>
          </cell>
          <cell r="H16">
            <v>1.2274291020804018E-5</v>
          </cell>
          <cell r="I16">
            <v>1.6692563228920004E-5</v>
          </cell>
          <cell r="J16">
            <v>6.1647945815451652E-6</v>
          </cell>
          <cell r="K16">
            <v>1.2257983240107989E-5</v>
          </cell>
          <cell r="L16">
            <v>1.7499035517232325E-4</v>
          </cell>
          <cell r="M16">
            <v>1.0431294109421805E-3</v>
          </cell>
        </row>
        <row r="17">
          <cell r="B17">
            <v>0</v>
          </cell>
          <cell r="C17">
            <v>7.6653622487182196E-4</v>
          </cell>
          <cell r="D17">
            <v>2.72945470061994E-5</v>
          </cell>
          <cell r="E17">
            <v>1.6178953741013801E-5</v>
          </cell>
          <cell r="F17">
            <v>6.8375603624606296E-6</v>
          </cell>
          <cell r="G17">
            <v>3.0227009227406999E-4</v>
          </cell>
          <cell r="H17">
            <v>1.70560665099037E-6</v>
          </cell>
          <cell r="I17">
            <v>2.68495433407822E-4</v>
          </cell>
          <cell r="J17">
            <v>5.2631541979898101E-6</v>
          </cell>
          <cell r="K17">
            <v>1.2034516064412899E-3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1.24148564461307E-5</v>
          </cell>
          <cell r="D18">
            <v>3.25849421440584E-4</v>
          </cell>
          <cell r="E18">
            <v>2.66422855145419E-2</v>
          </cell>
          <cell r="F18">
            <v>2.10074555492317E-2</v>
          </cell>
          <cell r="G18">
            <v>7.3768264852713504E-3</v>
          </cell>
          <cell r="H18">
            <v>6.0727426416683E-4</v>
          </cell>
          <cell r="I18">
            <v>4.5613755246354303E-4</v>
          </cell>
          <cell r="J18">
            <v>1.9094453203611299E-2</v>
          </cell>
          <cell r="K18">
            <v>1.73670149967847E-2</v>
          </cell>
          <cell r="L18">
            <v>1.6136451855620099E-3</v>
          </cell>
          <cell r="M18">
            <v>9.7601008197823694E-3</v>
          </cell>
        </row>
        <row r="19">
          <cell r="B19">
            <v>0</v>
          </cell>
          <cell r="C19">
            <v>1.2653468685193E-6</v>
          </cell>
          <cell r="D19">
            <v>1.7341409699729E-6</v>
          </cell>
          <cell r="E19">
            <v>5.4160097685141899E-2</v>
          </cell>
          <cell r="F19">
            <v>0.104435926629122</v>
          </cell>
          <cell r="G19">
            <v>3.0522040013514998E-2</v>
          </cell>
          <cell r="H19">
            <v>7.8069160677354699E-2</v>
          </cell>
          <cell r="I19">
            <v>2.77607845327477E-2</v>
          </cell>
          <cell r="J19">
            <v>1.9276229956598601E-2</v>
          </cell>
          <cell r="K19">
            <v>3.9714919956389198E-2</v>
          </cell>
          <cell r="L19">
            <v>0.103737592008305</v>
          </cell>
          <cell r="M19">
            <v>4.5317972278308201E-2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6.4332027022875493E-2</v>
          </cell>
          <cell r="H21">
            <v>0.201261290522909</v>
          </cell>
          <cell r="I21">
            <v>1.9796252426770898E-3</v>
          </cell>
          <cell r="J21">
            <v>0.24762833733185199</v>
          </cell>
          <cell r="K21">
            <v>1.9603952383321298E-3</v>
          </cell>
          <cell r="L21">
            <v>0.15396361013604301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8.7275277362318604E-2</v>
          </cell>
          <cell r="G22">
            <v>1.2958625762091901E-4</v>
          </cell>
          <cell r="H22">
            <v>5.9445490168189801E-5</v>
          </cell>
          <cell r="I22">
            <v>2.7747180465763E-5</v>
          </cell>
          <cell r="J22">
            <v>8.8794620245356801E-5</v>
          </cell>
          <cell r="K22">
            <v>2.3545260996116701E-4</v>
          </cell>
          <cell r="L22">
            <v>3.7452576572983003E-2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</v>
          </cell>
          <cell r="C24">
            <v>1.98086216331646E-6</v>
          </cell>
          <cell r="D24">
            <v>2.4916684205666599E-3</v>
          </cell>
          <cell r="E24">
            <v>3.1605995114167902E-2</v>
          </cell>
          <cell r="F24">
            <v>9.2154042258958498E-5</v>
          </cell>
          <cell r="G24">
            <v>6.3887362932114805E-2</v>
          </cell>
          <cell r="H24">
            <v>1.0161479873499499E-2</v>
          </cell>
          <cell r="I24">
            <v>1.2325717147629799E-4</v>
          </cell>
          <cell r="J24">
            <v>3.8142555970502802E-3</v>
          </cell>
          <cell r="K24">
            <v>1.6637979331058799E-2</v>
          </cell>
          <cell r="L24">
            <v>2.7089494077143697E-4</v>
          </cell>
          <cell r="M24">
            <v>2.8252624752348001E-3</v>
          </cell>
        </row>
        <row r="25">
          <cell r="B25">
            <v>0</v>
          </cell>
          <cell r="C25">
            <v>5.86142932284442E-7</v>
          </cell>
          <cell r="D25">
            <v>1.0682471721616699E-2</v>
          </cell>
          <cell r="E25">
            <v>2.1508570508934399E-2</v>
          </cell>
          <cell r="F25">
            <v>9.8595178824447995E-3</v>
          </cell>
          <cell r="G25">
            <v>1.4274059338633099E-2</v>
          </cell>
          <cell r="H25">
            <v>1.24663247153357E-2</v>
          </cell>
          <cell r="I25">
            <v>3.2352259833013701E-2</v>
          </cell>
          <cell r="J25">
            <v>1.0268387336948299E-2</v>
          </cell>
          <cell r="K25">
            <v>3.3610875452980998E-2</v>
          </cell>
          <cell r="L25">
            <v>3.9535268599303498E-3</v>
          </cell>
          <cell r="M25">
            <v>2.5620558231281999E-2</v>
          </cell>
        </row>
        <row r="26">
          <cell r="B26">
            <v>0</v>
          </cell>
          <cell r="C26">
            <v>6.3320024032008004E-7</v>
          </cell>
          <cell r="D26">
            <v>7.5941966869823601E-7</v>
          </cell>
          <cell r="E26">
            <v>2.0989041928891702E-6</v>
          </cell>
          <cell r="F26">
            <v>5.6646054918059897E-3</v>
          </cell>
          <cell r="G26">
            <v>1.8954975208247599E-2</v>
          </cell>
          <cell r="H26">
            <v>6.03915921607637E-3</v>
          </cell>
          <cell r="I26">
            <v>3.9634661247012697E-2</v>
          </cell>
          <cell r="J26">
            <v>3.08735464228772E-6</v>
          </cell>
          <cell r="K26">
            <v>7.6242550592756801E-6</v>
          </cell>
          <cell r="L26">
            <v>7.6254142115776804E-3</v>
          </cell>
          <cell r="M26">
            <v>1.69921002142569E-2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0</v>
          </cell>
          <cell r="C28">
            <v>1.3643448843434701E-5</v>
          </cell>
          <cell r="D28">
            <v>1.10769356173678E-5</v>
          </cell>
          <cell r="E28">
            <v>1.12712910851806E-5</v>
          </cell>
          <cell r="F28">
            <v>9.4410762668837304E-5</v>
          </cell>
          <cell r="G28">
            <v>4.1974080045326302E-4</v>
          </cell>
          <cell r="H28">
            <v>4.8374730129080001E-4</v>
          </cell>
          <cell r="I28">
            <v>5.3460478559337902E-4</v>
          </cell>
          <cell r="J28">
            <v>6.6349955848298798E-5</v>
          </cell>
          <cell r="K28">
            <v>8.45988486335736E-4</v>
          </cell>
          <cell r="L28">
            <v>1.7349223268773599E-4</v>
          </cell>
          <cell r="M28">
            <v>1.76035388792101E-3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1.7666857967889998E-2</v>
          </cell>
          <cell r="H29">
            <v>2.7324314092157399E-2</v>
          </cell>
          <cell r="I29">
            <v>2.7566998545719999E-2</v>
          </cell>
          <cell r="J29">
            <v>4.6168781834800098E-4</v>
          </cell>
          <cell r="K29">
            <v>1.0930169977814101E-2</v>
          </cell>
          <cell r="L29">
            <v>2.50069045218787E-2</v>
          </cell>
          <cell r="M29">
            <v>6.4009218842980302E-3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5.4618169928642105E-4</v>
          </cell>
          <cell r="H30">
            <v>9.0508046523385806E-5</v>
          </cell>
          <cell r="I30">
            <v>7.0082028825689795E-4</v>
          </cell>
          <cell r="J30">
            <v>2.13120272587392E-5</v>
          </cell>
          <cell r="K30">
            <v>3.2927165903463302E-3</v>
          </cell>
          <cell r="L30">
            <v>2.5957026556532501E-3</v>
          </cell>
          <cell r="M30">
            <v>2.6328403925598102E-3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6.9208230043971597E-4</v>
          </cell>
          <cell r="H32">
            <v>6.7821770028537E-4</v>
          </cell>
          <cell r="I32">
            <v>2.5459365635478002E-6</v>
          </cell>
          <cell r="J32">
            <v>1.9392357757655801E-4</v>
          </cell>
          <cell r="K32">
            <v>4.0777014160610702E-6</v>
          </cell>
          <cell r="L32">
            <v>1.7105862973864001E-3</v>
          </cell>
          <cell r="M32">
            <v>0</v>
          </cell>
        </row>
        <row r="33">
          <cell r="B33">
            <v>0</v>
          </cell>
          <cell r="C33">
            <v>7.1322789229000998E-3</v>
          </cell>
          <cell r="D33">
            <v>9.5402454884159202E-2</v>
          </cell>
          <cell r="E33">
            <v>7.5758211858991502E-3</v>
          </cell>
          <cell r="F33">
            <v>2.2526250893972199E-2</v>
          </cell>
          <cell r="G33">
            <v>8.0411956631401102E-5</v>
          </cell>
          <cell r="H33">
            <v>0.113127716806597</v>
          </cell>
          <cell r="I33">
            <v>7.0236060026524297E-4</v>
          </cell>
          <cell r="J33">
            <v>3.0847413260978299E-2</v>
          </cell>
          <cell r="K33">
            <v>1.6814945921656801E-5</v>
          </cell>
          <cell r="L33">
            <v>0.11663743338066999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4.4924017759097101E-2</v>
          </cell>
          <cell r="E34">
            <v>2.4777235390597598E-2</v>
          </cell>
          <cell r="F34">
            <v>0.17105305530455503</v>
          </cell>
          <cell r="G34">
            <v>1.1917157153662086E-3</v>
          </cell>
          <cell r="H34">
            <v>2.5792447039547438E-2</v>
          </cell>
          <cell r="I34">
            <v>6.8821443351944997E-4</v>
          </cell>
          <cell r="J34">
            <v>7.6077692982174355E-3</v>
          </cell>
          <cell r="K34">
            <v>8.7586492160805468E-2</v>
          </cell>
          <cell r="L34">
            <v>1.8956200471815308E-2</v>
          </cell>
          <cell r="M34">
            <v>0.69108177994117248</v>
          </cell>
        </row>
        <row r="35">
          <cell r="B35">
            <v>0</v>
          </cell>
          <cell r="C35">
            <v>1.58114636969341E-7</v>
          </cell>
          <cell r="D35">
            <v>1.76796414938309</v>
          </cell>
          <cell r="E35">
            <v>1.6211773264712899E-5</v>
          </cell>
          <cell r="F35">
            <v>0.69111178695452302</v>
          </cell>
          <cell r="G35">
            <v>0.80698092245397002</v>
          </cell>
          <cell r="H35">
            <v>2.24383501537748</v>
          </cell>
          <cell r="I35">
            <v>0.52000927961270205</v>
          </cell>
          <cell r="J35">
            <v>0.80564408770027396</v>
          </cell>
          <cell r="K35">
            <v>1.13835515201883</v>
          </cell>
          <cell r="L35">
            <v>2.4840013663549199</v>
          </cell>
          <cell r="M35">
            <v>0.77249889845450503</v>
          </cell>
        </row>
        <row r="36">
          <cell r="B36">
            <v>0</v>
          </cell>
          <cell r="C36">
            <v>3.5533029136716755E-5</v>
          </cell>
          <cell r="D36">
            <v>0.7917544320235359</v>
          </cell>
          <cell r="E36">
            <v>2.6359414725721497</v>
          </cell>
          <cell r="F36">
            <v>0.46161409515272744</v>
          </cell>
          <cell r="G36">
            <v>0.75119304118020125</v>
          </cell>
          <cell r="H36">
            <v>2.2799873345988373</v>
          </cell>
          <cell r="I36">
            <v>2.2177057010152326</v>
          </cell>
          <cell r="J36">
            <v>0.71231089519690616</v>
          </cell>
          <cell r="K36">
            <v>1.0979480228491214</v>
          </cell>
          <cell r="L36">
            <v>2.6017650974541029</v>
          </cell>
          <cell r="M36">
            <v>2.5562223643201616</v>
          </cell>
        </row>
        <row r="37">
          <cell r="B37">
            <v>0</v>
          </cell>
          <cell r="C37">
            <v>4.0808583623257896E-5</v>
          </cell>
          <cell r="D37">
            <v>1.2517888866711431</v>
          </cell>
          <cell r="E37">
            <v>1.606694722009262</v>
          </cell>
          <cell r="F37">
            <v>0.25831594287111548</v>
          </cell>
          <cell r="G37">
            <v>0.37420674269696463</v>
          </cell>
          <cell r="H37">
            <v>1.9143779895458439</v>
          </cell>
          <cell r="I37">
            <v>1.5162729793890599</v>
          </cell>
          <cell r="J37">
            <v>0.43674663868010399</v>
          </cell>
          <cell r="K37">
            <v>0.62087999645661296</v>
          </cell>
          <cell r="L37">
            <v>2.143332038226617</v>
          </cell>
          <cell r="M37">
            <v>1.7569735106402311</v>
          </cell>
        </row>
        <row r="38">
          <cell r="B38">
            <v>0</v>
          </cell>
          <cell r="C38">
            <v>1.0853945193331301E-7</v>
          </cell>
          <cell r="D38">
            <v>3.1848256896974901E-4</v>
          </cell>
          <cell r="E38">
            <v>1.0558169906885701E-4</v>
          </cell>
          <cell r="F38">
            <v>0.52250317509382305</v>
          </cell>
          <cell r="G38">
            <v>0.42578524991213001</v>
          </cell>
          <cell r="H38">
            <v>0.31831566498411501</v>
          </cell>
          <cell r="I38">
            <v>6.4745165385984293E-2</v>
          </cell>
          <cell r="J38">
            <v>0.48822015217133702</v>
          </cell>
          <cell r="K38">
            <v>0.59936391649768805</v>
          </cell>
          <cell r="L38">
            <v>0.39334444644095701</v>
          </cell>
          <cell r="M38">
            <v>0.143656403889935</v>
          </cell>
        </row>
        <row r="39">
          <cell r="B39">
            <v>0</v>
          </cell>
          <cell r="C39">
            <v>2.53447140196987E-6</v>
          </cell>
          <cell r="D39">
            <v>1.2578590598069601E-5</v>
          </cell>
          <cell r="E39">
            <v>3.0972733486941399E-2</v>
          </cell>
          <cell r="F39">
            <v>3.56404464688483E-4</v>
          </cell>
          <cell r="G39">
            <v>2.92245268567255E-5</v>
          </cell>
          <cell r="H39">
            <v>2.49531686814991E-4</v>
          </cell>
          <cell r="I39">
            <v>1.1516213804299799E-2</v>
          </cell>
          <cell r="J39">
            <v>2.9516117950533299E-5</v>
          </cell>
          <cell r="K39">
            <v>1.94865385641696E-3</v>
          </cell>
          <cell r="L39">
            <v>5.1827943793539E-3</v>
          </cell>
          <cell r="M39">
            <v>2.6884170431786699E-2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0</v>
          </cell>
          <cell r="C41">
            <v>5.5313107195354297E-3</v>
          </cell>
          <cell r="D41">
            <v>1.30124002285881E-5</v>
          </cell>
          <cell r="E41">
            <v>1.9083304076988598E-2</v>
          </cell>
          <cell r="F41">
            <v>1.5735264073347601E-2</v>
          </cell>
          <cell r="G41">
            <v>1.21966508632776E-2</v>
          </cell>
          <cell r="H41">
            <v>2.1978418640720501E-2</v>
          </cell>
          <cell r="I41">
            <v>1.59834260324569E-2</v>
          </cell>
          <cell r="J41">
            <v>1.1275482730396399E-2</v>
          </cell>
          <cell r="K41">
            <v>2.1398702672749001E-2</v>
          </cell>
          <cell r="L41">
            <v>1.82691537361147E-2</v>
          </cell>
          <cell r="M41">
            <v>9.6500624381446205E-3</v>
          </cell>
        </row>
        <row r="42">
          <cell r="B42">
            <v>0</v>
          </cell>
          <cell r="C42">
            <v>1.7535739934410599E-2</v>
          </cell>
          <cell r="D42">
            <v>2.3656416774529399E-2</v>
          </cell>
          <cell r="E42">
            <v>2.60882775505774E-2</v>
          </cell>
          <cell r="F42">
            <v>3.3915246075724999E-2</v>
          </cell>
          <cell r="G42">
            <v>5.1486415618998499E-2</v>
          </cell>
          <cell r="H42">
            <v>6.1649520765900898E-2</v>
          </cell>
          <cell r="I42">
            <v>5.0846233587532798E-2</v>
          </cell>
          <cell r="J42">
            <v>5.28137595496194E-2</v>
          </cell>
          <cell r="K42">
            <v>5.6415993231241898E-2</v>
          </cell>
          <cell r="L42">
            <v>6.2255244686785803E-2</v>
          </cell>
          <cell r="M42">
            <v>4.0228590228756599E-2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</v>
          </cell>
          <cell r="C44">
            <v>9.9375451416235999E-7</v>
          </cell>
          <cell r="D44">
            <v>9.2003024415829203E-7</v>
          </cell>
          <cell r="E44">
            <v>4.79352588928972E-4</v>
          </cell>
          <cell r="F44">
            <v>6.0741992667587901E-3</v>
          </cell>
          <cell r="G44">
            <v>1.52488996672549E-3</v>
          </cell>
          <cell r="H44">
            <v>6.7565914673769003E-6</v>
          </cell>
          <cell r="I44">
            <v>5.0500382696664599E-3</v>
          </cell>
          <cell r="J44">
            <v>1.91784720238129E-4</v>
          </cell>
          <cell r="K44">
            <v>3.5869575959007201E-4</v>
          </cell>
          <cell r="L44">
            <v>5.2350903512391198E-3</v>
          </cell>
          <cell r="M44">
            <v>2.3862435432872101E-3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5.2154205398255698E-4</v>
          </cell>
          <cell r="F46">
            <v>7.8517797783348895E-4</v>
          </cell>
          <cell r="G46">
            <v>4.8507434130339798E-4</v>
          </cell>
          <cell r="H46">
            <v>4.4119134360429601E-4</v>
          </cell>
          <cell r="I46">
            <v>2.9643106319759802E-3</v>
          </cell>
          <cell r="J46">
            <v>1.5974910570280499E-5</v>
          </cell>
          <cell r="K46">
            <v>5.8005790861923199E-3</v>
          </cell>
          <cell r="L46">
            <v>2.06774660997495E-3</v>
          </cell>
          <cell r="M46">
            <v>3.4642499404555199E-3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3.7497059561392599E-4</v>
          </cell>
          <cell r="F47">
            <v>2.7633057895443401E-4</v>
          </cell>
          <cell r="G47">
            <v>2.6051517127471903E-4</v>
          </cell>
          <cell r="H47">
            <v>4.1608752226573699E-4</v>
          </cell>
          <cell r="I47">
            <v>9.8759499660216392E-4</v>
          </cell>
          <cell r="J47">
            <v>8.3324315821526307E-6</v>
          </cell>
          <cell r="K47">
            <v>1.39621606982405E-3</v>
          </cell>
          <cell r="L47">
            <v>4.3384642171970001E-4</v>
          </cell>
          <cell r="M47">
            <v>2.51483230535253E-3</v>
          </cell>
        </row>
        <row r="48">
          <cell r="B48">
            <v>0</v>
          </cell>
          <cell r="C48">
            <v>1.082453027515699E-4</v>
          </cell>
          <cell r="D48">
            <v>4.9155787559471901E-4</v>
          </cell>
          <cell r="E48">
            <v>4.6785932897567004E-6</v>
          </cell>
          <cell r="F48">
            <v>2.919135773270928E-3</v>
          </cell>
          <cell r="G48">
            <v>2.6544422990028592E-4</v>
          </cell>
          <cell r="H48">
            <v>1.858355555329691E-3</v>
          </cell>
          <cell r="I48">
            <v>1.4462683919494619E-3</v>
          </cell>
          <cell r="J48">
            <v>1.346565391662566E-3</v>
          </cell>
          <cell r="K48">
            <v>2.487510199519732E-3</v>
          </cell>
          <cell r="L48">
            <v>1.212524020264207E-2</v>
          </cell>
          <cell r="M48">
            <v>3.8101959224041705E-4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8.4108751934838506E-5</v>
          </cell>
          <cell r="F49">
            <v>2.1747397049360999E-4</v>
          </cell>
          <cell r="G49">
            <v>5.3789620056854002E-6</v>
          </cell>
          <cell r="H49">
            <v>4.8212555205291198E-5</v>
          </cell>
          <cell r="I49">
            <v>5.0001352078487497E-4</v>
          </cell>
          <cell r="J49">
            <v>5.4107727275736605E-6</v>
          </cell>
          <cell r="K49">
            <v>4.48139964726564E-4</v>
          </cell>
          <cell r="L49">
            <v>6.0855292669578906E-6</v>
          </cell>
          <cell r="M49">
            <v>1.2749246639133251E-3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4.2452380732564899E-4</v>
          </cell>
          <cell r="F50">
            <v>4.0416657463702001E-4</v>
          </cell>
          <cell r="G50">
            <v>9.4604288894749598E-5</v>
          </cell>
          <cell r="H50">
            <v>3.7611128958779205E-4</v>
          </cell>
          <cell r="I50">
            <v>1.1793193986052919E-3</v>
          </cell>
          <cell r="J50">
            <v>7.9667455182373213E-6</v>
          </cell>
          <cell r="K50">
            <v>8.1132210411924009E-4</v>
          </cell>
          <cell r="L50">
            <v>4.9634519441295799E-4</v>
          </cell>
          <cell r="M50">
            <v>1.273525417933484E-3</v>
          </cell>
        </row>
        <row r="51">
          <cell r="B51">
            <v>0</v>
          </cell>
          <cell r="C51">
            <v>2.2373297607862762E-4</v>
          </cell>
          <cell r="D51">
            <v>2.6216012319592516E-3</v>
          </cell>
          <cell r="E51">
            <v>3.5559406636317001E-2</v>
          </cell>
          <cell r="F51">
            <v>2.6989624201441088E-3</v>
          </cell>
          <cell r="G51">
            <v>1.268465833227383E-2</v>
          </cell>
          <cell r="H51">
            <v>1.1884177293677229E-2</v>
          </cell>
          <cell r="I51">
            <v>2.6883918287909508E-2</v>
          </cell>
          <cell r="J51">
            <v>2.1353016031212578E-3</v>
          </cell>
          <cell r="K51">
            <v>9.202237083423024E-3</v>
          </cell>
          <cell r="L51">
            <v>5.2700555100908004E-3</v>
          </cell>
          <cell r="M51">
            <v>2.3499931066689413E-2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3.56841811660421E-4</v>
          </cell>
          <cell r="F52">
            <v>1.044633197570312E-3</v>
          </cell>
          <cell r="G52">
            <v>2.8970459034401299E-5</v>
          </cell>
          <cell r="H52">
            <v>3.3100205715262101E-4</v>
          </cell>
          <cell r="I52">
            <v>3.05501198493335E-3</v>
          </cell>
          <cell r="J52">
            <v>1.062364058939944E-4</v>
          </cell>
          <cell r="K52">
            <v>4.5337918415379198E-3</v>
          </cell>
          <cell r="L52">
            <v>5.5574873181006701E-5</v>
          </cell>
          <cell r="M52">
            <v>8.8431594232157799E-3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9.2080929954428605E-4</v>
          </cell>
          <cell r="F53">
            <v>2.567042883329721E-4</v>
          </cell>
          <cell r="G53">
            <v>1.6697748885453981E-4</v>
          </cell>
          <cell r="H53">
            <v>7.1654506622369804E-4</v>
          </cell>
          <cell r="I53">
            <v>1.532121913902828E-3</v>
          </cell>
          <cell r="J53">
            <v>1.160085287554032E-5</v>
          </cell>
          <cell r="K53">
            <v>7.9975958119196905E-4</v>
          </cell>
          <cell r="L53">
            <v>1.010719080018283E-3</v>
          </cell>
          <cell r="M53">
            <v>2.0697154509383051E-3</v>
          </cell>
        </row>
        <row r="54">
          <cell r="B54">
            <v>0</v>
          </cell>
          <cell r="C54">
            <v>2.62062203771906E-2</v>
          </cell>
          <cell r="D54">
            <v>6.57925685932361E-3</v>
          </cell>
          <cell r="E54">
            <v>1.22251310307554E-2</v>
          </cell>
          <cell r="F54">
            <v>4.4079914721677098E-2</v>
          </cell>
          <cell r="G54">
            <v>2.9402457084563599E-2</v>
          </cell>
          <cell r="H54">
            <v>1.1280582631550001E-2</v>
          </cell>
          <cell r="I54">
            <v>4.40845520677772E-2</v>
          </cell>
          <cell r="J54">
            <v>2.6378511017118599E-2</v>
          </cell>
          <cell r="K54">
            <v>1.43093291353721E-2</v>
          </cell>
          <cell r="L54">
            <v>4.4642529279926901E-2</v>
          </cell>
          <cell r="M54">
            <v>2.5980307374432299E-2</v>
          </cell>
        </row>
        <row r="55">
          <cell r="B55">
            <v>0</v>
          </cell>
          <cell r="C55">
            <v>2.7179596764605199E-2</v>
          </cell>
          <cell r="D55">
            <v>2.17613073461049E-5</v>
          </cell>
          <cell r="E55">
            <v>0.105308596608719</v>
          </cell>
          <cell r="F55">
            <v>0.15382054898470601</v>
          </cell>
          <cell r="G55">
            <v>1.2378188964235501E-2</v>
          </cell>
          <cell r="H55">
            <v>5.2875675721363598E-2</v>
          </cell>
          <cell r="I55">
            <v>8.8657389691185907E-3</v>
          </cell>
          <cell r="J55">
            <v>0.106396464655481</v>
          </cell>
          <cell r="K55">
            <v>5.98830060544214E-2</v>
          </cell>
          <cell r="L55">
            <v>7.0490681105034106E-2</v>
          </cell>
          <cell r="M55">
            <v>2.44485508758918E-2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8.2973455352871597E-4</v>
          </cell>
          <cell r="F56">
            <v>1.21632037829056E-5</v>
          </cell>
          <cell r="G56">
            <v>7.9890160755202399E-5</v>
          </cell>
          <cell r="H56">
            <v>7.4103250869074803E-4</v>
          </cell>
          <cell r="I56">
            <v>5.7758669941402002E-4</v>
          </cell>
          <cell r="J56">
            <v>7.1032086304083599E-6</v>
          </cell>
          <cell r="K56">
            <v>1.20229184601855E-3</v>
          </cell>
          <cell r="L56">
            <v>2.2802284760684301E-4</v>
          </cell>
          <cell r="M56">
            <v>1.7908666544057901E-3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2.7970854509760099E-4</v>
          </cell>
          <cell r="F57">
            <v>3.9531539752047902E-4</v>
          </cell>
          <cell r="G57">
            <v>1.3205500560581801E-4</v>
          </cell>
          <cell r="H57">
            <v>2.8148300233089699E-4</v>
          </cell>
          <cell r="I57">
            <v>1.89668318813171E-3</v>
          </cell>
          <cell r="J57">
            <v>1.0998027954499799E-5</v>
          </cell>
          <cell r="K57">
            <v>3.4441235106581398E-3</v>
          </cell>
          <cell r="L57">
            <v>2.1510932811103899E-4</v>
          </cell>
          <cell r="M57">
            <v>3.2667685959456398E-3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3.14829507139541E-4</v>
          </cell>
          <cell r="F58">
            <v>6.2778761862907796E-4</v>
          </cell>
          <cell r="G58">
            <v>2.72965920936218E-5</v>
          </cell>
          <cell r="H58">
            <v>3.91219038380271E-5</v>
          </cell>
          <cell r="I58">
            <v>1.66685603471216E-3</v>
          </cell>
          <cell r="J58">
            <v>2.9466913648606399E-5</v>
          </cell>
          <cell r="K58">
            <v>2.25079950426326E-3</v>
          </cell>
          <cell r="L58">
            <v>3.14518103930693E-4</v>
          </cell>
          <cell r="M58">
            <v>3.52514277587819E-3</v>
          </cell>
        </row>
        <row r="63">
          <cell r="B63">
            <v>0</v>
          </cell>
          <cell r="C63">
            <v>2.8487766457142199E-6</v>
          </cell>
          <cell r="D63">
            <v>2.8532196964306899E-6</v>
          </cell>
          <cell r="E63">
            <v>2.5851935449937599E-6</v>
          </cell>
          <cell r="F63">
            <v>7.6651615827053596E-6</v>
          </cell>
          <cell r="G63">
            <v>9.8769160302104692E-6</v>
          </cell>
          <cell r="H63">
            <v>1.4351471156793E-5</v>
          </cell>
          <cell r="I63">
            <v>1.3250558230408799E-5</v>
          </cell>
          <cell r="J63">
            <v>6.3488727224892897E-6</v>
          </cell>
          <cell r="K63">
            <v>1.3316096660712801E-5</v>
          </cell>
          <cell r="L63">
            <v>1.09901338567962E-5</v>
          </cell>
          <cell r="M63">
            <v>3.1073427004386201E-5</v>
          </cell>
        </row>
        <row r="64">
          <cell r="B64">
            <v>2.0288559015406698E-3</v>
          </cell>
          <cell r="C64">
            <v>3.2138561548461002E-6</v>
          </cell>
          <cell r="D64">
            <v>1.2476576731529E-5</v>
          </cell>
          <cell r="E64">
            <v>3.4804977417260402E-4</v>
          </cell>
          <cell r="F64">
            <v>4.1304404611510696E-3</v>
          </cell>
          <cell r="G64">
            <v>3.7973063003208699E-2</v>
          </cell>
          <cell r="H64">
            <v>5.0322243149749597E-2</v>
          </cell>
          <cell r="I64">
            <v>2.7276651141622199E-2</v>
          </cell>
          <cell r="J64">
            <v>4.0787525614301198E-2</v>
          </cell>
          <cell r="K64">
            <v>3.6229301652475003E-2</v>
          </cell>
          <cell r="L64">
            <v>4.8021838528228701E-2</v>
          </cell>
          <cell r="M64">
            <v>2.4016113999288099E-2</v>
          </cell>
        </row>
        <row r="65">
          <cell r="B65">
            <v>1.51415869854914E-3</v>
          </cell>
          <cell r="C65">
            <v>2.4834284269038301E-6</v>
          </cell>
          <cell r="D65">
            <v>9.3745912947523092E-6</v>
          </cell>
          <cell r="E65">
            <v>3.07844814138889E-4</v>
          </cell>
          <cell r="F65">
            <v>3.2694328860277499E-3</v>
          </cell>
          <cell r="G65">
            <v>1.18109544716473E-2</v>
          </cell>
          <cell r="H65">
            <v>0.10978541326477299</v>
          </cell>
          <cell r="I65">
            <v>6.0063314128224299E-2</v>
          </cell>
          <cell r="J65">
            <v>0.12751082022898599</v>
          </cell>
          <cell r="K65">
            <v>0.147423677874226</v>
          </cell>
          <cell r="L65">
            <v>0.193391645381499</v>
          </cell>
          <cell r="M65">
            <v>0.15068940855417101</v>
          </cell>
        </row>
        <row r="66">
          <cell r="B66">
            <v>1.43126208517597E-3</v>
          </cell>
          <cell r="C66">
            <v>2.32256840907411E-6</v>
          </cell>
          <cell r="D66">
            <v>6.4668235626728103E-6</v>
          </cell>
          <cell r="E66">
            <v>2.4084773523070702E-2</v>
          </cell>
          <cell r="F66">
            <v>3.6664721109382101E-3</v>
          </cell>
          <cell r="G66">
            <v>2.0726489769751999E-2</v>
          </cell>
          <cell r="H66">
            <v>9.0729016007943895E-3</v>
          </cell>
          <cell r="I66">
            <v>2.0334957444986899E-2</v>
          </cell>
          <cell r="J66">
            <v>1.40210225008269E-2</v>
          </cell>
          <cell r="K66">
            <v>1.71871659803901E-2</v>
          </cell>
          <cell r="L66">
            <v>2.7343164758750701E-2</v>
          </cell>
          <cell r="M66">
            <v>1.14860089708658E-2</v>
          </cell>
        </row>
        <row r="67">
          <cell r="B67">
            <v>2.83907317317521E-3</v>
          </cell>
          <cell r="C67">
            <v>4.6279598997362299E-6</v>
          </cell>
          <cell r="D67">
            <v>1.381018375000807E-5</v>
          </cell>
          <cell r="E67">
            <v>4.0032750266686998E-2</v>
          </cell>
          <cell r="F67">
            <v>4.6004186324899495E-3</v>
          </cell>
          <cell r="G67">
            <v>3.4038302350872698E-2</v>
          </cell>
          <cell r="H67">
            <v>1.509010995513398E-2</v>
          </cell>
          <cell r="I67">
            <v>2.91839640439303E-2</v>
          </cell>
          <cell r="J67">
            <v>2.2169591680056999E-2</v>
          </cell>
          <cell r="K67">
            <v>2.4054777840433601E-2</v>
          </cell>
          <cell r="L67">
            <v>3.4855096630376801E-2</v>
          </cell>
          <cell r="M67">
            <v>1.7239858385591791E-2</v>
          </cell>
        </row>
        <row r="68">
          <cell r="B68">
            <v>2.83019224931332E-3</v>
          </cell>
          <cell r="C68">
            <v>4.6159849742814795E-6</v>
          </cell>
          <cell r="D68">
            <v>1.370421196474133E-5</v>
          </cell>
          <cell r="E68">
            <v>3.9742918255872797E-2</v>
          </cell>
          <cell r="F68">
            <v>5.1499346584514497E-3</v>
          </cell>
          <cell r="G68">
            <v>3.5597905141227196E-2</v>
          </cell>
          <cell r="H68">
            <v>1.421843703766189E-2</v>
          </cell>
          <cell r="I68">
            <v>2.9558888595970098E-2</v>
          </cell>
          <cell r="J68">
            <v>2.21486959735199E-2</v>
          </cell>
          <cell r="K68">
            <v>2.3869614415126202E-2</v>
          </cell>
          <cell r="L68">
            <v>3.5026799259352301E-2</v>
          </cell>
          <cell r="M68">
            <v>1.7182807214103191E-2</v>
          </cell>
        </row>
        <row r="69">
          <cell r="B69">
            <v>1.4349881083129601E-3</v>
          </cell>
          <cell r="C69">
            <v>2.3240821193356401E-6</v>
          </cell>
          <cell r="D69">
            <v>6.4621317415854304E-6</v>
          </cell>
          <cell r="E69">
            <v>2.5514917421746702E-2</v>
          </cell>
          <cell r="F69">
            <v>4.3974957842522503E-3</v>
          </cell>
          <cell r="G69">
            <v>2.2965501550206199E-2</v>
          </cell>
          <cell r="H69">
            <v>9.4606188230934394E-3</v>
          </cell>
          <cell r="I69">
            <v>2.01082430656759E-2</v>
          </cell>
          <cell r="J69">
            <v>1.3967926289880399E-2</v>
          </cell>
          <cell r="K69">
            <v>1.6250929355215198E-2</v>
          </cell>
          <cell r="L69">
            <v>2.3025582389678102E-2</v>
          </cell>
          <cell r="M69">
            <v>1.15120362761985E-2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7.2374238466942501E-3</v>
          </cell>
          <cell r="J157">
            <v>7.3835249287266388E-3</v>
          </cell>
          <cell r="K157">
            <v>8.8799045245823594E-3</v>
          </cell>
          <cell r="L157">
            <v>9.0303303279329703E-3</v>
          </cell>
          <cell r="M157">
            <v>1.8115064340435069E-2</v>
          </cell>
        </row>
      </sheetData>
      <sheetData sheetId="69">
        <row r="5">
          <cell r="B5">
            <v>0.66622205140765167</v>
          </cell>
          <cell r="C5">
            <v>0.63735494106617285</v>
          </cell>
          <cell r="D5">
            <v>0.62912608260882463</v>
          </cell>
          <cell r="E5">
            <v>1.3313325211573078E-3</v>
          </cell>
          <cell r="F5">
            <v>1.0551452428206555E-3</v>
          </cell>
          <cell r="G5">
            <v>2.4768367941770701E-3</v>
          </cell>
          <cell r="H5">
            <v>3.0381022958252202E-3</v>
          </cell>
          <cell r="I5">
            <v>1.5861401269038181E-2</v>
          </cell>
          <cell r="J5">
            <v>1.7232829440821162E-2</v>
          </cell>
          <cell r="K5">
            <v>0.1515611252224697</v>
          </cell>
          <cell r="L5">
            <v>1.3628808109415396</v>
          </cell>
          <cell r="M5">
            <v>1.4242168166104312</v>
          </cell>
        </row>
        <row r="12">
          <cell r="B12">
            <v>0.19279751568824666</v>
          </cell>
          <cell r="C12">
            <v>1.5535192556828822E-4</v>
          </cell>
          <cell r="D12">
            <v>2.1804465386087045E-3</v>
          </cell>
          <cell r="E12">
            <v>2.7373973434242482E-4</v>
          </cell>
          <cell r="F12">
            <v>3.7447204168143867E-4</v>
          </cell>
          <cell r="G12">
            <v>4.3454065256535502E-4</v>
          </cell>
          <cell r="H12">
            <v>4.654149181341923E-4</v>
          </cell>
          <cell r="I12">
            <v>1.0962414604213009E-3</v>
          </cell>
          <cell r="J12">
            <v>8.0089881514462647E-4</v>
          </cell>
          <cell r="K12">
            <v>1.6519261370011604E-3</v>
          </cell>
          <cell r="L12">
            <v>1.6031576751804849E-3</v>
          </cell>
          <cell r="M12">
            <v>3.1914676236570756E-3</v>
          </cell>
        </row>
        <row r="19">
          <cell r="B19">
            <v>1.32800294244876</v>
          </cell>
          <cell r="C19">
            <v>4.2526458858859302</v>
          </cell>
          <cell r="D19">
            <v>4.3845335298270971</v>
          </cell>
          <cell r="E19">
            <v>4.3847601634316273</v>
          </cell>
          <cell r="F19">
            <v>4.384763395517413</v>
          </cell>
          <cell r="G19">
            <v>4.3858485307560819</v>
          </cell>
          <cell r="H19">
            <v>4.3859294705288399</v>
          </cell>
          <cell r="I19">
            <v>4.3860067634155202</v>
          </cell>
          <cell r="J19">
            <v>4.3860457693301553</v>
          </cell>
          <cell r="K19">
            <v>4.3861958077989875</v>
          </cell>
          <cell r="L19">
            <v>4.3864227807005802</v>
          </cell>
          <cell r="M19">
            <v>4.387188801559291</v>
          </cell>
        </row>
        <row r="20">
          <cell r="B20">
            <v>5.6294125386217209</v>
          </cell>
          <cell r="C20">
            <v>5.8226239732479712</v>
          </cell>
          <cell r="D20">
            <v>5.6134783879133865</v>
          </cell>
          <cell r="E20">
            <v>5.8031484946674574</v>
          </cell>
          <cell r="F20">
            <v>5.7909852554161443</v>
          </cell>
          <cell r="G20">
            <v>5.6306636012949465</v>
          </cell>
          <cell r="H20">
            <v>5.4699535150026746</v>
          </cell>
          <cell r="I20">
            <v>5.3092137423730419</v>
          </cell>
          <cell r="J20">
            <v>5.3093312352816513</v>
          </cell>
          <cell r="K20">
            <v>5.3093964394910396</v>
          </cell>
          <cell r="L20">
            <v>5.3094351547699299</v>
          </cell>
          <cell r="M20">
            <v>5.3100128840355065</v>
          </cell>
        </row>
        <row r="21">
          <cell r="B21">
            <v>0</v>
          </cell>
          <cell r="C21">
            <v>2.1046591617178106E-4</v>
          </cell>
          <cell r="D21">
            <v>4.765725738339184E-4</v>
          </cell>
          <cell r="E21">
            <v>1.1118018648896559E-3</v>
          </cell>
          <cell r="F21">
            <v>1.6511370799535763E-3</v>
          </cell>
          <cell r="G21">
            <v>1.8110275185890714E-3</v>
          </cell>
          <cell r="H21">
            <v>1.8884523309327867E-3</v>
          </cell>
          <cell r="I21">
            <v>2.1329490357180586E-3</v>
          </cell>
          <cell r="J21">
            <v>2.2047470657547115E-3</v>
          </cell>
          <cell r="K21">
            <v>2.7324850782261328E-3</v>
          </cell>
          <cell r="L21">
            <v>2.9601819284134469E-3</v>
          </cell>
          <cell r="M21">
            <v>5.3639006739876214E-3</v>
          </cell>
        </row>
        <row r="28">
          <cell r="B28">
            <v>4.5017633301969225E-3</v>
          </cell>
          <cell r="C28">
            <v>7.090405649027489E-3</v>
          </cell>
          <cell r="D28">
            <v>7.2251030122867108E-3</v>
          </cell>
          <cell r="E28">
            <v>2.7047904101848815E-2</v>
          </cell>
          <cell r="F28">
            <v>7.7858507767917348E-2</v>
          </cell>
          <cell r="G28">
            <v>0.11062692918359682</v>
          </cell>
          <cell r="H28">
            <v>0.11092312098157131</v>
          </cell>
          <cell r="I28">
            <v>0.2797185511514988</v>
          </cell>
          <cell r="J28">
            <v>0.294433209127336</v>
          </cell>
          <cell r="K28">
            <v>0.71296755919386356</v>
          </cell>
          <cell r="L28">
            <v>0.8189200964042016</v>
          </cell>
          <cell r="M28">
            <v>0.92461065495739314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5.5004421234876371E-3</v>
          </cell>
          <cell r="J29">
            <v>5.6114789458322446E-3</v>
          </cell>
          <cell r="K29">
            <v>6.7487274386825967E-3</v>
          </cell>
          <cell r="L29">
            <v>6.8630510492290594E-3</v>
          </cell>
          <cell r="M29">
            <v>1.3767448898730656E-2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1.8141804397230125E-2</v>
          </cell>
          <cell r="J31">
            <v>1.6758764506620175E-2</v>
          </cell>
          <cell r="K31">
            <v>2.9551191641262225E-2</v>
          </cell>
          <cell r="L31">
            <v>3.1021490078705041E-2</v>
          </cell>
          <cell r="M31">
            <v>8.5269208556788378E-2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8">
          <cell r="B38">
            <v>1.2890721946514159</v>
          </cell>
          <cell r="C38">
            <v>3.616133837663067</v>
          </cell>
          <cell r="D38">
            <v>3.47162421193842</v>
          </cell>
          <cell r="E38">
            <v>3.4713729215484532</v>
          </cell>
          <cell r="F38">
            <v>3.4713802787074064</v>
          </cell>
          <cell r="G38">
            <v>3.4678763270894382</v>
          </cell>
          <cell r="H38">
            <v>3.4679683879943899</v>
          </cell>
          <cell r="I38">
            <v>3.4769093002949454</v>
          </cell>
          <cell r="J38">
            <v>3.4763823221257453</v>
          </cell>
          <cell r="K38">
            <v>3.4787615613441294</v>
          </cell>
          <cell r="L38">
            <v>3.4788656964723335</v>
          </cell>
          <cell r="M38">
            <v>3.4922241405290819</v>
          </cell>
        </row>
        <row r="39">
          <cell r="B39">
            <v>1.1764724457873541</v>
          </cell>
          <cell r="C39">
            <v>3.3002665311854797</v>
          </cell>
          <cell r="D39">
            <v>3.1683797419726667</v>
          </cell>
          <cell r="E39">
            <v>3.1681504016603745</v>
          </cell>
          <cell r="F39">
            <v>3.1681571161755282</v>
          </cell>
          <cell r="G39">
            <v>3.1649592328087066</v>
          </cell>
          <cell r="H39">
            <v>3.1650432522441236</v>
          </cell>
          <cell r="I39">
            <v>3.1732031807612748</v>
          </cell>
          <cell r="J39">
            <v>3.1727222338459895</v>
          </cell>
          <cell r="K39">
            <v>3.1748936478241889</v>
          </cell>
          <cell r="L39">
            <v>3.1749886868060835</v>
          </cell>
          <cell r="M39">
            <v>3.1871802781045089</v>
          </cell>
        </row>
      </sheetData>
      <sheetData sheetId="70">
        <row r="3">
          <cell r="B3">
            <v>48.063397652170998</v>
          </cell>
          <cell r="C3">
            <v>50.716969914652012</v>
          </cell>
          <cell r="D3">
            <v>52.366725054286576</v>
          </cell>
          <cell r="E3">
            <v>53.836890639349384</v>
          </cell>
          <cell r="F3">
            <v>54.805040073847799</v>
          </cell>
          <cell r="G3">
            <v>55.348892555106026</v>
          </cell>
          <cell r="H3">
            <v>56.040941566761205</v>
          </cell>
          <cell r="I3">
            <v>56.733035663986605</v>
          </cell>
          <cell r="J3">
            <v>57.427852908463755</v>
          </cell>
          <cell r="K3">
            <v>58.99261598043293</v>
          </cell>
          <cell r="L3">
            <v>57.520182951065195</v>
          </cell>
          <cell r="M3">
            <v>57.640616845338414</v>
          </cell>
        </row>
        <row r="6">
          <cell r="B6">
            <v>0</v>
          </cell>
          <cell r="C6">
            <v>4.8942180727743745</v>
          </cell>
          <cell r="D6">
            <v>4.894230250169274</v>
          </cell>
          <cell r="E6">
            <v>4.8955969024624828</v>
          </cell>
          <cell r="F6">
            <v>4.8983819334185199</v>
          </cell>
          <cell r="G6">
            <v>4.899480150729123</v>
          </cell>
          <cell r="H6">
            <v>4.8995828625318492</v>
          </cell>
          <cell r="I6">
            <v>4.9000341673939607</v>
          </cell>
          <cell r="J6">
            <v>4.8999901399543031</v>
          </cell>
          <cell r="K6">
            <v>4.9012637044125009</v>
          </cell>
          <cell r="L6">
            <v>4.9015430158655136</v>
          </cell>
          <cell r="M6">
            <v>4.9066810735263315</v>
          </cell>
        </row>
        <row r="11">
          <cell r="B11">
            <v>60.07006890500169</v>
          </cell>
          <cell r="C11">
            <v>62.576420577418006</v>
          </cell>
          <cell r="D11">
            <v>64.874635696715345</v>
          </cell>
          <cell r="E11">
            <v>67.313405348084672</v>
          </cell>
          <cell r="F11">
            <v>69.27288228244575</v>
          </cell>
          <cell r="G11">
            <v>70.331934823342266</v>
          </cell>
          <cell r="H11">
            <v>71.214134922446107</v>
          </cell>
          <cell r="I11">
            <v>72.096751266458654</v>
          </cell>
          <cell r="J11">
            <v>72.79224431082875</v>
          </cell>
          <cell r="K11">
            <v>75.477485025102382</v>
          </cell>
          <cell r="L11">
            <v>74.004647560871703</v>
          </cell>
          <cell r="M11">
            <v>74.117598395399511</v>
          </cell>
        </row>
        <row r="18">
          <cell r="B18">
            <v>3.5600044085156011</v>
          </cell>
          <cell r="C18">
            <v>3.4647169378850089</v>
          </cell>
          <cell r="D18">
            <v>2.8923789585095365</v>
          </cell>
          <cell r="E18">
            <v>4.5892922809946685E-3</v>
          </cell>
          <cell r="F18">
            <v>5.1684943525724574E-3</v>
          </cell>
          <cell r="G18">
            <v>4.8532106601563681E-3</v>
          </cell>
          <cell r="H18">
            <v>6.2323942607443476E-3</v>
          </cell>
          <cell r="I18">
            <v>1.3849461355930575E-2</v>
          </cell>
          <cell r="J18">
            <v>7.8401802531402973E-3</v>
          </cell>
          <cell r="K18">
            <v>1.2576139556641974E-2</v>
          </cell>
          <cell r="L18">
            <v>7.3691748687747952E-3</v>
          </cell>
          <cell r="M18">
            <v>1.3742969496752667E-2</v>
          </cell>
        </row>
        <row r="19">
          <cell r="B19">
            <v>12.728686438105397</v>
          </cell>
          <cell r="C19">
            <v>13.638449002563698</v>
          </cell>
          <cell r="D19">
            <v>13.523091680506674</v>
          </cell>
          <cell r="E19">
            <v>17.062043528583896</v>
          </cell>
          <cell r="F19">
            <v>16.515219864242354</v>
          </cell>
          <cell r="G19">
            <v>16.007371484771884</v>
          </cell>
          <cell r="H19">
            <v>18.392180792638161</v>
          </cell>
          <cell r="I19">
            <v>18.904498244942378</v>
          </cell>
          <cell r="J19">
            <v>18.808775792138579</v>
          </cell>
          <cell r="K19">
            <v>18.911832262142955</v>
          </cell>
          <cell r="L19">
            <v>18.872891347567148</v>
          </cell>
          <cell r="M19">
            <v>18.854795759908434</v>
          </cell>
        </row>
        <row r="21">
          <cell r="B21">
            <v>7.798045248028985</v>
          </cell>
          <cell r="C21">
            <v>8.0802281404088099</v>
          </cell>
          <cell r="D21">
            <v>5.6083495478679124</v>
          </cell>
          <cell r="E21">
            <v>5.5456412461773859</v>
          </cell>
          <cell r="F21">
            <v>5.4829790402830421</v>
          </cell>
          <cell r="G21">
            <v>5.4553625153747722</v>
          </cell>
          <cell r="H21">
            <v>5.4276852065672818</v>
          </cell>
          <cell r="I21">
            <v>5.3999442583368973</v>
          </cell>
          <cell r="J21">
            <v>5.4000011070569878</v>
          </cell>
          <cell r="K21">
            <v>5.4000357867941471</v>
          </cell>
          <cell r="L21">
            <v>5.3999521289158876</v>
          </cell>
          <cell r="M21">
            <v>5.400069040229722</v>
          </cell>
        </row>
        <row r="22">
          <cell r="B22">
            <v>6.76819254686577E-2</v>
          </cell>
          <cell r="C22">
            <v>8.5501226503653674E-2</v>
          </cell>
          <cell r="D22">
            <v>8.5684311838203811E-2</v>
          </cell>
          <cell r="E22">
            <v>8.5690577694278083E-2</v>
          </cell>
          <cell r="F22">
            <v>8.5698414967045694E-2</v>
          </cell>
          <cell r="G22">
            <v>8.5706642906897501E-2</v>
          </cell>
          <cell r="H22">
            <v>8.5714100599998788E-2</v>
          </cell>
          <cell r="I22">
            <v>8.5721201994756774E-2</v>
          </cell>
          <cell r="J22">
            <v>8.5727523606748512E-2</v>
          </cell>
          <cell r="K22">
            <v>8.5781991793050183E-2</v>
          </cell>
          <cell r="L22">
            <v>8.5833219100436439E-2</v>
          </cell>
          <cell r="M22">
            <v>8.6053470599520052E-2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1.1702018907491035E-2</v>
          </cell>
          <cell r="F23">
            <v>4.3949868075213977E-2</v>
          </cell>
          <cell r="G23">
            <v>6.2356296891783E-2</v>
          </cell>
          <cell r="H23">
            <v>5.9381988812012829E-2</v>
          </cell>
          <cell r="I23">
            <v>0.18127007746685328</v>
          </cell>
          <cell r="J23">
            <v>0.23019045191433346</v>
          </cell>
          <cell r="K23">
            <v>0.2797757645131862</v>
          </cell>
          <cell r="L23">
            <v>0.28114019882200098</v>
          </cell>
          <cell r="M23">
            <v>0.27842583908885998</v>
          </cell>
        </row>
        <row r="24">
          <cell r="B24">
            <v>0.74852975332474925</v>
          </cell>
          <cell r="C24">
            <v>0.94973959845888556</v>
          </cell>
          <cell r="D24">
            <v>2.43108142721481</v>
          </cell>
          <cell r="E24">
            <v>4.0710485341184022</v>
          </cell>
          <cell r="F24">
            <v>5.7526930790195623</v>
          </cell>
          <cell r="G24">
            <v>6.4887457713296053</v>
          </cell>
          <cell r="H24">
            <v>6.5431458102672728</v>
          </cell>
          <cell r="I24">
            <v>6.5932940632580106</v>
          </cell>
          <cell r="J24">
            <v>6.5953039936432027</v>
          </cell>
          <cell r="K24">
            <v>9.1883197237832661</v>
          </cell>
          <cell r="L24">
            <v>9.1883536353442654</v>
          </cell>
          <cell r="M24">
            <v>9.1885849410212472</v>
          </cell>
        </row>
        <row r="33">
          <cell r="B33">
            <v>12.006671252830689</v>
          </cell>
          <cell r="C33">
            <v>12.710048457712768</v>
          </cell>
          <cell r="D33">
            <v>13.358510553766063</v>
          </cell>
          <cell r="E33">
            <v>14.328326693723939</v>
          </cell>
          <cell r="F33">
            <v>15.322761290997249</v>
          </cell>
          <cell r="G33">
            <v>15.839123503212122</v>
          </cell>
          <cell r="H33">
            <v>16.02980017787953</v>
          </cell>
          <cell r="I33">
            <v>16.221951709968444</v>
          </cell>
          <cell r="J33">
            <v>16.222239000350612</v>
          </cell>
          <cell r="K33">
            <v>17.34503218209678</v>
          </cell>
          <cell r="L33">
            <v>17.345083801586213</v>
          </cell>
          <cell r="M33">
            <v>17.34541753054917</v>
          </cell>
        </row>
        <row r="34">
          <cell r="B34">
            <v>8.8978143148442115</v>
          </cell>
          <cell r="C34">
            <v>8.1053153874602923</v>
          </cell>
          <cell r="D34">
            <v>8.0010139730983134</v>
          </cell>
          <cell r="E34">
            <v>6.5024302982438309</v>
          </cell>
          <cell r="F34">
            <v>4.9535822454892964</v>
          </cell>
          <cell r="G34">
            <v>3.3828215686535072</v>
          </cell>
          <cell r="H34">
            <v>1.8128666113277825</v>
          </cell>
          <cell r="I34">
            <v>0.25804637253260837</v>
          </cell>
          <cell r="J34">
            <v>0.25777573628472339</v>
          </cell>
          <cell r="K34">
            <v>0.25763169168468808</v>
          </cell>
          <cell r="L34">
            <v>0.24811193652147678</v>
          </cell>
          <cell r="M34">
            <v>0.24401062486750408</v>
          </cell>
        </row>
        <row r="35">
          <cell r="B35">
            <v>2.7300039204940489</v>
          </cell>
          <cell r="C35">
            <v>2.2250127798630062</v>
          </cell>
          <cell r="D35">
            <v>1.1150114815794145E-2</v>
          </cell>
          <cell r="E35">
            <v>3.2487939437414524E-3</v>
          </cell>
          <cell r="F35">
            <v>4.9621277660957018E-3</v>
          </cell>
          <cell r="G35">
            <v>4.6032981409344946E-3</v>
          </cell>
          <cell r="H35">
            <v>5.2425393493158844E-3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4.4853334295487721E-4</v>
          </cell>
          <cell r="E36">
            <v>2.131470569313604E-3</v>
          </cell>
          <cell r="F36">
            <v>2.2491102347419016E-3</v>
          </cell>
          <cell r="G36">
            <v>2.4781316314305322E-3</v>
          </cell>
          <cell r="H36">
            <v>2.4335708645722622E-3</v>
          </cell>
          <cell r="I36">
            <v>1.8869794993192888E-3</v>
          </cell>
          <cell r="J36">
            <v>1.9447187512893849E-3</v>
          </cell>
          <cell r="K36">
            <v>2.0363383322674015E-3</v>
          </cell>
          <cell r="L36">
            <v>2.1108912396025151E-3</v>
          </cell>
          <cell r="M36">
            <v>4.0859181488318921E-3</v>
          </cell>
        </row>
        <row r="37">
          <cell r="B37">
            <v>35.24655433151618</v>
          </cell>
          <cell r="C37">
            <v>30.099852115105804</v>
          </cell>
          <cell r="D37">
            <v>31.050124077130963</v>
          </cell>
          <cell r="E37">
            <v>26.349553210722043</v>
          </cell>
          <cell r="F37">
            <v>23.593069240186477</v>
          </cell>
          <cell r="G37">
            <v>21.579348901620005</v>
          </cell>
          <cell r="H37">
            <v>16.639034610148581</v>
          </cell>
          <cell r="I37">
            <v>16.605173463961677</v>
          </cell>
          <cell r="J37">
            <v>15.294941891441317</v>
          </cell>
          <cell r="K37">
            <v>12.38419982521077</v>
          </cell>
          <cell r="L37">
            <v>11.298194499087318</v>
          </cell>
          <cell r="M37">
            <v>9.5926840683170553</v>
          </cell>
        </row>
        <row r="38">
          <cell r="B38">
            <v>0.30581706608031151</v>
          </cell>
          <cell r="C38">
            <v>3.73470101997039E-4</v>
          </cell>
          <cell r="D38">
            <v>2.6802450041574448</v>
          </cell>
          <cell r="E38">
            <v>2.4880985336826651</v>
          </cell>
          <cell r="F38">
            <v>2.5105939744108978</v>
          </cell>
          <cell r="G38">
            <v>2.6288163172909682</v>
          </cell>
          <cell r="H38">
            <v>2.6276970047108046</v>
          </cell>
          <cell r="I38">
            <v>2.6328041603529173</v>
          </cell>
          <cell r="J38">
            <v>2.6402674932390382</v>
          </cell>
          <cell r="K38">
            <v>2.5983950371446993</v>
          </cell>
          <cell r="L38">
            <v>2.5677462025223452</v>
          </cell>
          <cell r="M38">
            <v>2.4742979945076393</v>
          </cell>
        </row>
        <row r="39">
          <cell r="B39">
            <v>0.43673201772453429</v>
          </cell>
          <cell r="C39">
            <v>0.55206670460119878</v>
          </cell>
          <cell r="D39">
            <v>1.1860438402226947</v>
          </cell>
          <cell r="E39">
            <v>2.4600089460012771</v>
          </cell>
          <cell r="F39">
            <v>3.9578600383532523</v>
          </cell>
          <cell r="G39">
            <v>5.9806206537805897</v>
          </cell>
          <cell r="H39">
            <v>9.0910702256946898</v>
          </cell>
          <cell r="I39">
            <v>9.1602440655322681</v>
          </cell>
          <cell r="J39">
            <v>9.3776094294123666</v>
          </cell>
          <cell r="K39">
            <v>9.6568607700387634</v>
          </cell>
          <cell r="L39">
            <v>9.6572922087180597</v>
          </cell>
          <cell r="M39">
            <v>9.6681872183607194</v>
          </cell>
        </row>
        <row r="55">
          <cell r="B55">
            <v>9.8139172050547803</v>
          </cell>
          <cell r="C55">
            <v>10.335085451437159</v>
          </cell>
          <cell r="D55">
            <v>10.335357869780269</v>
          </cell>
          <cell r="E55">
            <v>10.582176248604465</v>
          </cell>
          <cell r="F55">
            <v>10.862166581463809</v>
          </cell>
          <cell r="G55">
            <v>11.101038897441827</v>
          </cell>
          <cell r="H55">
            <v>11.319329925100185</v>
          </cell>
          <cell r="I55">
            <v>11.537994473861882</v>
          </cell>
          <cell r="J55">
            <v>11.538014763723925</v>
          </cell>
          <cell r="K55">
            <v>11.736498253132979</v>
          </cell>
          <cell r="L55">
            <v>11.736503182645919</v>
          </cell>
          <cell r="M55">
            <v>11.736538855215571</v>
          </cell>
        </row>
        <row r="56">
          <cell r="B56">
            <v>1.1082303212152831</v>
          </cell>
          <cell r="C56">
            <v>1.4008071328295122</v>
          </cell>
          <cell r="D56">
            <v>3.4847267062590594</v>
          </cell>
          <cell r="E56">
            <v>5.7758124635840948</v>
          </cell>
          <cell r="F56">
            <v>8.1068265892269835</v>
          </cell>
          <cell r="G56">
            <v>9.0952355082727134</v>
          </cell>
          <cell r="H56">
            <v>9.0956692225079312</v>
          </cell>
          <cell r="I56">
            <v>9.0957844726804069</v>
          </cell>
          <cell r="J56">
            <v>9.0966930315950165</v>
          </cell>
          <cell r="K56">
            <v>12.163487389925493</v>
          </cell>
          <cell r="L56">
            <v>12.16364542285298</v>
          </cell>
          <cell r="M56">
            <v>12.164651690441223</v>
          </cell>
        </row>
        <row r="57">
          <cell r="B57">
            <v>6.9177136895267104</v>
          </cell>
          <cell r="C57">
            <v>6.3117702716747832</v>
          </cell>
          <cell r="D57">
            <v>6.245993768120238</v>
          </cell>
          <cell r="E57">
            <v>5.0979561356780696</v>
          </cell>
          <cell r="F57">
            <v>3.8997203161036667</v>
          </cell>
          <cell r="G57">
            <v>2.6745210455403594</v>
          </cell>
          <cell r="H57">
            <v>1.4398671501407694</v>
          </cell>
          <cell r="I57">
            <v>0.20699231899353018</v>
          </cell>
          <cell r="J57">
            <v>0.20682278306231272</v>
          </cell>
          <cell r="K57">
            <v>0.20678103552901969</v>
          </cell>
          <cell r="L57">
            <v>0.19925955241412283</v>
          </cell>
          <cell r="M57">
            <v>0.1975663314145302</v>
          </cell>
        </row>
        <row r="58">
          <cell r="B58">
            <v>1.8458239007440376</v>
          </cell>
          <cell r="C58">
            <v>1.5108949281659738</v>
          </cell>
          <cell r="D58">
            <v>7.6204065944193182E-3</v>
          </cell>
          <cell r="E58">
            <v>2.2441044166394072E-3</v>
          </cell>
          <cell r="F58">
            <v>3.4638753137201861E-3</v>
          </cell>
          <cell r="G58">
            <v>3.247051426161668E-3</v>
          </cell>
          <cell r="H58">
            <v>3.7362922625155622E-3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28.619777403381136</v>
          </cell>
          <cell r="C59">
            <v>24.251991197938985</v>
          </cell>
          <cell r="D59">
            <v>27.162088358219346</v>
          </cell>
          <cell r="E59">
            <v>23.237367303784147</v>
          </cell>
          <cell r="F59">
            <v>21.066092322172572</v>
          </cell>
          <cell r="G59">
            <v>19.589753992210614</v>
          </cell>
          <cell r="H59">
            <v>15.608556385823492</v>
          </cell>
          <cell r="I59">
            <v>15.691426564406173</v>
          </cell>
          <cell r="J59">
            <v>14.646356063285607</v>
          </cell>
          <cell r="K59">
            <v>11.960820337846595</v>
          </cell>
          <cell r="L59">
            <v>11.051165882088966</v>
          </cell>
          <cell r="M59">
            <v>9.5804998350736845</v>
          </cell>
        </row>
        <row r="60">
          <cell r="B60">
            <v>0</v>
          </cell>
          <cell r="C60">
            <v>0</v>
          </cell>
          <cell r="D60">
            <v>0.11776037937419195</v>
          </cell>
          <cell r="E60">
            <v>0.20437618132604074</v>
          </cell>
          <cell r="F60">
            <v>0.26287522172195904</v>
          </cell>
          <cell r="G60">
            <v>0.2558059927676074</v>
          </cell>
          <cell r="H60">
            <v>0.26018827040669673</v>
          </cell>
          <cell r="I60">
            <v>0.26019645538209346</v>
          </cell>
          <cell r="J60">
            <v>0.26283718831723102</v>
          </cell>
          <cell r="K60">
            <v>1.0664455987265709</v>
          </cell>
          <cell r="L60">
            <v>1.0662940825331972</v>
          </cell>
          <cell r="M60">
            <v>1.0653590600800793</v>
          </cell>
        </row>
        <row r="61">
          <cell r="B61">
            <v>2.3674029316628751</v>
          </cell>
          <cell r="C61">
            <v>2.307501480631418</v>
          </cell>
          <cell r="D61">
            <v>1.9306629548051166</v>
          </cell>
          <cell r="E61">
            <v>3.0748258282664296E-3</v>
          </cell>
          <cell r="F61">
            <v>3.4758124521049789E-3</v>
          </cell>
          <cell r="G61">
            <v>3.2759171956055553E-3</v>
          </cell>
          <cell r="H61">
            <v>4.2224471116542985E-3</v>
          </cell>
          <cell r="I61">
            <v>9.4176337220327928E-3</v>
          </cell>
          <cell r="J61">
            <v>5.3313225721353984E-3</v>
          </cell>
          <cell r="K61">
            <v>8.5517748985165301E-3</v>
          </cell>
          <cell r="L61">
            <v>5.0110389107668627E-3</v>
          </cell>
          <cell r="M61">
            <v>9.3452192577918192E-3</v>
          </cell>
        </row>
        <row r="62">
          <cell r="B62">
            <v>5.1850755381137486</v>
          </cell>
          <cell r="C62">
            <v>5.5675698495009538</v>
          </cell>
          <cell r="D62">
            <v>5.6974684837245144</v>
          </cell>
          <cell r="E62">
            <v>8.6443649241181024</v>
          </cell>
          <cell r="F62">
            <v>8.5800696594049732</v>
          </cell>
          <cell r="G62">
            <v>7.7119717176899076</v>
          </cell>
          <cell r="H62">
            <v>9.0118026015172514</v>
          </cell>
          <cell r="I62">
            <v>9.1981246894565007</v>
          </cell>
          <cell r="J62">
            <v>9.1844578860005708</v>
          </cell>
          <cell r="K62">
            <v>9.0541686767925977</v>
          </cell>
          <cell r="L62">
            <v>9.3431081467438659</v>
          </cell>
          <cell r="M62">
            <v>9.4048730384170298</v>
          </cell>
        </row>
        <row r="63">
          <cell r="B63">
            <v>6.5822929250115561</v>
          </cell>
          <cell r="C63">
            <v>7.0678580257630816</v>
          </cell>
          <cell r="D63">
            <v>6.8712515128779508</v>
          </cell>
          <cell r="E63">
            <v>7.2980122178247191</v>
          </cell>
          <cell r="F63">
            <v>6.9331226925505325</v>
          </cell>
          <cell r="G63">
            <v>7.4069586786320025</v>
          </cell>
          <cell r="H63">
            <v>8.4118800150433906</v>
          </cell>
          <cell r="I63">
            <v>8.765071852376261</v>
          </cell>
          <cell r="J63">
            <v>8.6876570806362832</v>
          </cell>
          <cell r="K63">
            <v>8.9158306420339599</v>
          </cell>
          <cell r="L63">
            <v>8.5900013089563387</v>
          </cell>
          <cell r="M63">
            <v>8.5142767857244213</v>
          </cell>
        </row>
        <row r="64">
          <cell r="B64">
            <v>5.3111236649758471</v>
          </cell>
          <cell r="C64">
            <v>6.2669390053909675</v>
          </cell>
          <cell r="D64">
            <v>5.8303060177781925</v>
          </cell>
          <cell r="E64">
            <v>6.8558806611434893</v>
          </cell>
          <cell r="F64">
            <v>7.4687386657680426</v>
          </cell>
          <cell r="G64">
            <v>8.0858872848768826</v>
          </cell>
          <cell r="H64">
            <v>8.5362322889355262</v>
          </cell>
          <cell r="I64">
            <v>8.8866345544840009</v>
          </cell>
          <cell r="J64">
            <v>9.1942232411051723</v>
          </cell>
          <cell r="K64">
            <v>9.4405389360751872</v>
          </cell>
          <cell r="L64">
            <v>7.6655978218679426</v>
          </cell>
          <cell r="M64">
            <v>8.5395146007008762</v>
          </cell>
        </row>
        <row r="65">
          <cell r="B65">
            <v>0.46152142608966334</v>
          </cell>
          <cell r="C65">
            <v>0.54457583595785131</v>
          </cell>
          <cell r="D65">
            <v>0.544584321622409</v>
          </cell>
          <cell r="E65">
            <v>0.54460737547371729</v>
          </cell>
          <cell r="F65">
            <v>0.54791714904473898</v>
          </cell>
          <cell r="G65">
            <v>0.54795561756159139</v>
          </cell>
          <cell r="H65">
            <v>0.548005865078802</v>
          </cell>
          <cell r="I65">
            <v>0.54807815103666335</v>
          </cell>
          <cell r="J65">
            <v>0.5481102827477482</v>
          </cell>
          <cell r="K65">
            <v>0.54826321911638987</v>
          </cell>
          <cell r="L65">
            <v>0.54837248037280595</v>
          </cell>
          <cell r="M65">
            <v>0.54928545634669357</v>
          </cell>
        </row>
        <row r="66">
          <cell r="B66">
            <v>4.1173678909593052</v>
          </cell>
          <cell r="C66">
            <v>4.2663604581358499</v>
          </cell>
          <cell r="D66">
            <v>2.961208561274256</v>
          </cell>
          <cell r="E66">
            <v>2.9280985779816602</v>
          </cell>
          <cell r="F66">
            <v>2.8950129332694461</v>
          </cell>
          <cell r="G66">
            <v>2.8804314081178761</v>
          </cell>
          <cell r="H66">
            <v>2.9092392707200641</v>
          </cell>
          <cell r="I66">
            <v>2.9375696765352775</v>
          </cell>
          <cell r="J66">
            <v>2.9376006022390011</v>
          </cell>
          <cell r="K66">
            <v>2.9376194680160159</v>
          </cell>
          <cell r="L66">
            <v>2.9375739581302418</v>
          </cell>
          <cell r="M66">
            <v>2.9376375578849672</v>
          </cell>
        </row>
        <row r="67">
          <cell r="B67">
            <v>6.76819254686577E-2</v>
          </cell>
          <cell r="C67">
            <v>8.5501226503653674E-2</v>
          </cell>
          <cell r="D67">
            <v>8.5684311838203811E-2</v>
          </cell>
          <cell r="E67">
            <v>8.5690577694278083E-2</v>
          </cell>
          <cell r="F67">
            <v>8.5698414967045694E-2</v>
          </cell>
          <cell r="G67">
            <v>8.5706642906897501E-2</v>
          </cell>
          <cell r="H67">
            <v>8.5714100599998788E-2</v>
          </cell>
          <cell r="I67">
            <v>8.5721201994756774E-2</v>
          </cell>
          <cell r="J67">
            <v>8.5727523606748512E-2</v>
          </cell>
          <cell r="K67">
            <v>8.5781991793050183E-2</v>
          </cell>
          <cell r="L67">
            <v>8.5833219100436439E-2</v>
          </cell>
          <cell r="M67">
            <v>8.6053470599520052E-2</v>
          </cell>
        </row>
        <row r="68">
          <cell r="B68">
            <v>0.31051646460214394</v>
          </cell>
          <cell r="C68">
            <v>0.39251942697145265</v>
          </cell>
          <cell r="D68">
            <v>0.8432771703983355</v>
          </cell>
          <cell r="E68">
            <v>1.749066360606909</v>
          </cell>
          <cell r="F68">
            <v>2.8140384872691602</v>
          </cell>
          <cell r="G68">
            <v>4.2522212848380017</v>
          </cell>
          <cell r="H68">
            <v>6.5046607464845483</v>
          </cell>
          <cell r="I68">
            <v>6.5953757271832298</v>
          </cell>
          <cell r="J68">
            <v>6.7518787891769039</v>
          </cell>
          <cell r="K68">
            <v>6.9529397544279075</v>
          </cell>
          <cell r="L68">
            <v>6.9532503902770015</v>
          </cell>
          <cell r="M68">
            <v>6.9610947972197117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2.1258148726805409E-3</v>
          </cell>
          <cell r="F69">
            <v>1.222566053477305E-2</v>
          </cell>
          <cell r="G69">
            <v>1.4972036468065339E-2</v>
          </cell>
          <cell r="H69">
            <v>1.5019214530468498E-2</v>
          </cell>
          <cell r="I69">
            <v>4.3655967506916402E-2</v>
          </cell>
          <cell r="J69">
            <v>6.5017396793977916E-2</v>
          </cell>
          <cell r="K69">
            <v>6.6266256093300946E-2</v>
          </cell>
          <cell r="L69">
            <v>6.640895936679779E-2</v>
          </cell>
          <cell r="M69">
            <v>6.8072707895814127E-2</v>
          </cell>
        </row>
        <row r="70">
          <cell r="B70">
            <v>0</v>
          </cell>
          <cell r="C70">
            <v>4.0436193354619405</v>
          </cell>
          <cell r="D70">
            <v>4.0436293964663212</v>
          </cell>
          <cell r="E70">
            <v>4.0440979543829298</v>
          </cell>
          <cell r="F70">
            <v>4.0441867133460194</v>
          </cell>
          <cell r="G70">
            <v>4.0443235819800307</v>
          </cell>
          <cell r="H70">
            <v>4.0443823459951327</v>
          </cell>
          <cell r="I70">
            <v>4.0446112958225315</v>
          </cell>
          <cell r="J70">
            <v>4.0444401627047233</v>
          </cell>
          <cell r="K70">
            <v>4.0445995237523782</v>
          </cell>
          <cell r="L70">
            <v>4.0443880862028552</v>
          </cell>
          <cell r="M70">
            <v>4.0448568908315918</v>
          </cell>
        </row>
        <row r="71">
          <cell r="B71">
            <v>72.708445286805741</v>
          </cell>
          <cell r="C71">
            <v>74.352993626363585</v>
          </cell>
          <cell r="D71">
            <v>76.161620219132828</v>
          </cell>
          <cell r="E71">
            <v>77.054951727320216</v>
          </cell>
          <cell r="F71">
            <v>77.585631094609525</v>
          </cell>
          <cell r="G71">
            <v>77.753306657926146</v>
          </cell>
          <cell r="H71">
            <v>77.798506142258418</v>
          </cell>
          <cell r="I71">
            <v>77.906655035442256</v>
          </cell>
          <cell r="J71">
            <v>77.255168117567337</v>
          </cell>
          <cell r="K71">
            <v>79.188592858159964</v>
          </cell>
          <cell r="L71">
            <v>76.456413532464239</v>
          </cell>
          <cell r="M71">
            <v>75.859626297103503</v>
          </cell>
        </row>
      </sheetData>
      <sheetData sheetId="71">
        <row r="3">
          <cell r="B3">
            <v>56.994774574912441</v>
          </cell>
          <cell r="C3">
            <v>58.701894525621206</v>
          </cell>
          <cell r="D3">
            <v>61.538282472492298</v>
          </cell>
          <cell r="E3">
            <v>62.070069163930036</v>
          </cell>
          <cell r="F3">
            <v>62.29253572503201</v>
          </cell>
          <cell r="G3">
            <v>62.658121465515094</v>
          </cell>
          <cell r="H3">
            <v>62.135572560379302</v>
          </cell>
          <cell r="I3">
            <v>61.612829184225106</v>
          </cell>
          <cell r="J3">
            <v>62.660615498552758</v>
          </cell>
          <cell r="K3">
            <v>63.515290381405201</v>
          </cell>
          <cell r="L3">
            <v>64.325340729001951</v>
          </cell>
          <cell r="M3">
            <v>65.09910948918035</v>
          </cell>
        </row>
        <row r="6">
          <cell r="B6">
            <v>0</v>
          </cell>
          <cell r="C6">
            <v>6.9645084676328732</v>
          </cell>
          <cell r="D6">
            <v>6.9627813453605079</v>
          </cell>
          <cell r="E6">
            <v>6.9631775242914875</v>
          </cell>
          <cell r="F6">
            <v>6.9631964197078879</v>
          </cell>
          <cell r="G6">
            <v>6.9633535290758166</v>
          </cell>
          <cell r="H6">
            <v>6.9634173028699102</v>
          </cell>
          <cell r="I6">
            <v>6.9631137036502464</v>
          </cell>
          <cell r="J6">
            <v>6.9625113624093604</v>
          </cell>
          <cell r="K6">
            <v>6.962757587250187</v>
          </cell>
          <cell r="L6">
            <v>6.9625620070385246</v>
          </cell>
          <cell r="M6">
            <v>6.9651321749328501</v>
          </cell>
        </row>
        <row r="11">
          <cell r="B11">
            <v>60.950026547556703</v>
          </cell>
          <cell r="C11">
            <v>60.46282829886335</v>
          </cell>
          <cell r="D11">
            <v>65.447843285870647</v>
          </cell>
          <cell r="E11">
            <v>65.718894747501565</v>
          </cell>
          <cell r="F11">
            <v>65.6567711123447</v>
          </cell>
          <cell r="G11">
            <v>65.766609020583189</v>
          </cell>
          <cell r="H11">
            <v>65.005790424186287</v>
          </cell>
          <cell r="I11">
            <v>64.288685018875441</v>
          </cell>
          <cell r="J11">
            <v>65.463895487894519</v>
          </cell>
          <cell r="K11">
            <v>66.390942554379876</v>
          </cell>
          <cell r="L11">
            <v>67.353024273371005</v>
          </cell>
          <cell r="M11">
            <v>68.260651677678126</v>
          </cell>
        </row>
        <row r="12">
          <cell r="B12">
            <v>30.256635411054837</v>
          </cell>
          <cell r="C12">
            <v>26.893130133042337</v>
          </cell>
          <cell r="D12">
            <v>25.354758484058333</v>
          </cell>
          <cell r="E12">
            <v>21.497479494971031</v>
          </cell>
          <cell r="F12">
            <v>16.75105582728736</v>
          </cell>
          <cell r="G12">
            <v>14.05512672396163</v>
          </cell>
          <cell r="H12">
            <v>13.088921299248836</v>
          </cell>
          <cell r="I12">
            <v>12.918208003838549</v>
          </cell>
          <cell r="J12">
            <v>11.435923075317033</v>
          </cell>
          <cell r="K12">
            <v>10.132025604322465</v>
          </cell>
          <cell r="L12">
            <v>6.6580391502361369</v>
          </cell>
          <cell r="M12">
            <v>3.3965708783009347</v>
          </cell>
        </row>
        <row r="13">
          <cell r="B13">
            <v>0</v>
          </cell>
          <cell r="C13">
            <v>0</v>
          </cell>
          <cell r="D13">
            <v>3.2113641748647418E-4</v>
          </cell>
          <cell r="E13">
            <v>7.2744894156232583E-4</v>
          </cell>
          <cell r="F13">
            <v>1.5000260263122306E-3</v>
          </cell>
          <cell r="G13">
            <v>7.959157233857851E-4</v>
          </cell>
          <cell r="H13">
            <v>7.4538192737251248E-4</v>
          </cell>
          <cell r="I13">
            <v>1.5962110372067602E-3</v>
          </cell>
          <cell r="J13">
            <v>7.6811957489938553E-4</v>
          </cell>
          <cell r="K13">
            <v>1.5651077865254529E-3</v>
          </cell>
          <cell r="L13">
            <v>1.1894954291002701E-3</v>
          </cell>
          <cell r="M13">
            <v>2.6270744010615343E-3</v>
          </cell>
        </row>
        <row r="14">
          <cell r="B14">
            <v>25.265951393882322</v>
          </cell>
          <cell r="C14">
            <v>23.682759694200477</v>
          </cell>
          <cell r="D14">
            <v>25.482697255914541</v>
          </cell>
          <cell r="E14">
            <v>26.442954934765535</v>
          </cell>
          <cell r="F14">
            <v>26.746002440506636</v>
          </cell>
          <cell r="G14">
            <v>26.911243463547947</v>
          </cell>
          <cell r="H14">
            <v>25.168335464726557</v>
          </cell>
          <cell r="I14">
            <v>23.483587516669118</v>
          </cell>
          <cell r="J14">
            <v>22.933054390941781</v>
          </cell>
          <cell r="K14">
            <v>22.220077741348117</v>
          </cell>
          <cell r="L14">
            <v>21.738766727124322</v>
          </cell>
          <cell r="M14">
            <v>20.735758971421134</v>
          </cell>
        </row>
        <row r="15">
          <cell r="B15">
            <v>0.28274229994181732</v>
          </cell>
          <cell r="C15">
            <v>3.0670218692539315</v>
          </cell>
          <cell r="D15">
            <v>4.9314355678727155E-2</v>
          </cell>
          <cell r="E15">
            <v>1.9117490196546203E-3</v>
          </cell>
          <cell r="F15">
            <v>1.6333924778744865E-3</v>
          </cell>
          <cell r="G15">
            <v>1.6627382728190583E-3</v>
          </cell>
          <cell r="H15">
            <v>1.651105320518274E-3</v>
          </cell>
          <cell r="I15">
            <v>1.7759070828321519E-3</v>
          </cell>
          <cell r="J15">
            <v>1.7793169731709936E-3</v>
          </cell>
          <cell r="K15">
            <v>1.8272858453186548E-3</v>
          </cell>
          <cell r="L15">
            <v>1.8081478593100946E-3</v>
          </cell>
          <cell r="M15">
            <v>2.7294738047275906E-3</v>
          </cell>
        </row>
        <row r="16">
          <cell r="B16">
            <v>1.4022859052569177</v>
          </cell>
          <cell r="C16">
            <v>1.5372286283757604</v>
          </cell>
          <cell r="D16">
            <v>1.6212892690131933</v>
          </cell>
          <cell r="E16">
            <v>1.6192165313406071</v>
          </cell>
          <cell r="F16">
            <v>1.775296048918197</v>
          </cell>
          <cell r="G16">
            <v>1.9116058110069198</v>
          </cell>
          <cell r="H16">
            <v>2.0149931218164459</v>
          </cell>
          <cell r="I16">
            <v>2.0993848088402003</v>
          </cell>
          <cell r="J16">
            <v>2.1032602638012694</v>
          </cell>
          <cell r="K16">
            <v>2.0902927666221296</v>
          </cell>
          <cell r="L16">
            <v>3.4080093502005466</v>
          </cell>
          <cell r="M16">
            <v>3.4888028595912073</v>
          </cell>
        </row>
        <row r="17">
          <cell r="B17">
            <v>7.7269196970774709</v>
          </cell>
          <cell r="C17">
            <v>8.3697156396082182</v>
          </cell>
          <cell r="D17">
            <v>8.1227148161487204</v>
          </cell>
          <cell r="E17">
            <v>9.7536951313791072</v>
          </cell>
          <cell r="F17">
            <v>12.376121578863467</v>
          </cell>
          <cell r="G17">
            <v>12.498294839019584</v>
          </cell>
          <cell r="H17">
            <v>12.494758420847933</v>
          </cell>
          <cell r="I17">
            <v>11.653971301374819</v>
          </cell>
          <cell r="J17">
            <v>11.551296387763085</v>
          </cell>
          <cell r="K17">
            <v>11.578251295322804</v>
          </cell>
          <cell r="L17">
            <v>11.847406128738282</v>
          </cell>
          <cell r="M17">
            <v>12.615214520499686</v>
          </cell>
        </row>
        <row r="19">
          <cell r="B19">
            <v>0.62699655819487665</v>
          </cell>
          <cell r="C19">
            <v>0.68734274779986193</v>
          </cell>
          <cell r="D19">
            <v>0.68702261653561547</v>
          </cell>
          <cell r="E19">
            <v>0.68766369845195696</v>
          </cell>
          <cell r="F19">
            <v>0.68729633115031097</v>
          </cell>
          <cell r="G19">
            <v>0.68757457937075317</v>
          </cell>
          <cell r="H19">
            <v>0.68814044481722614</v>
          </cell>
          <cell r="I19">
            <v>0.68880374738674921</v>
          </cell>
          <cell r="J19">
            <v>0.69183320311949048</v>
          </cell>
          <cell r="K19">
            <v>0.6911240240884281</v>
          </cell>
          <cell r="L19">
            <v>0.81182630246231169</v>
          </cell>
          <cell r="M19">
            <v>0.81633496716172382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6.1055248016006203E-3</v>
          </cell>
          <cell r="F20">
            <v>1.2518589423546216E-2</v>
          </cell>
          <cell r="G20">
            <v>1.5743490093084987E-2</v>
          </cell>
          <cell r="H20">
            <v>1.3278094204426071E-2</v>
          </cell>
          <cell r="I20">
            <v>4.5097924311934483E-2</v>
          </cell>
          <cell r="J20">
            <v>3.9325888614227193E-2</v>
          </cell>
          <cell r="K20">
            <v>0.11884004024762057</v>
          </cell>
          <cell r="L20">
            <v>0.18646987141990096</v>
          </cell>
          <cell r="M20">
            <v>0.17944309624150112</v>
          </cell>
        </row>
        <row r="21">
          <cell r="B21">
            <v>2.9295993579723749</v>
          </cell>
          <cell r="C21">
            <v>3.1924582754427764</v>
          </cell>
          <cell r="D21">
            <v>3.3640220565490249</v>
          </cell>
          <cell r="E21">
            <v>3.6706453133279751</v>
          </cell>
          <cell r="F21">
            <v>3.9971177448067539</v>
          </cell>
          <cell r="G21">
            <v>4.3510747171109205</v>
          </cell>
          <cell r="H21">
            <v>4.7311516207906781</v>
          </cell>
          <cell r="I21">
            <v>5.1488589581450448</v>
          </cell>
          <cell r="J21">
            <v>5.5514957497723207</v>
          </cell>
          <cell r="K21">
            <v>5.9402282905155328</v>
          </cell>
          <cell r="L21">
            <v>6.4061173916714944</v>
          </cell>
          <cell r="M21">
            <v>6.8997059555135802</v>
          </cell>
        </row>
        <row r="28">
          <cell r="B28">
            <v>3.9552519726442563</v>
          </cell>
          <cell r="C28">
            <v>1.7609337732421431</v>
          </cell>
          <cell r="D28">
            <v>3.9095608133783495</v>
          </cell>
          <cell r="E28">
            <v>3.6488255835715364</v>
          </cell>
          <cell r="F28">
            <v>3.3642353873126805</v>
          </cell>
          <cell r="G28">
            <v>3.1084875550680864</v>
          </cell>
          <cell r="H28">
            <v>2.8702178638069857</v>
          </cell>
          <cell r="I28">
            <v>2.6758558346503234</v>
          </cell>
          <cell r="J28">
            <v>2.8032799893417519</v>
          </cell>
          <cell r="K28">
            <v>2.8756521729746778</v>
          </cell>
          <cell r="L28">
            <v>3.0276835443690655</v>
          </cell>
          <cell r="M28">
            <v>3.1615421884977843</v>
          </cell>
        </row>
        <row r="47">
          <cell r="B47">
            <v>4.2612354297779982</v>
          </cell>
          <cell r="C47">
            <v>4.617662862694015</v>
          </cell>
          <cell r="D47">
            <v>4.8214970839398346</v>
          </cell>
          <cell r="E47">
            <v>5.194807135810545</v>
          </cell>
          <cell r="F47">
            <v>5.5730934730619186</v>
          </cell>
          <cell r="G47">
            <v>5.9872573751744707</v>
          </cell>
          <cell r="H47">
            <v>6.4204793396081223</v>
          </cell>
          <cell r="I47">
            <v>6.9269732200776089</v>
          </cell>
          <cell r="J47">
            <v>7.4892862108693725</v>
          </cell>
          <cell r="K47">
            <v>7.8380738782237431</v>
          </cell>
          <cell r="L47">
            <v>8.482840857225149</v>
          </cell>
          <cell r="M47">
            <v>9.124361298569303</v>
          </cell>
        </row>
        <row r="48">
          <cell r="B48">
            <v>24.84307074192002</v>
          </cell>
          <cell r="C48">
            <v>22.125094587711143</v>
          </cell>
          <cell r="D48">
            <v>20.921570927859381</v>
          </cell>
          <cell r="E48">
            <v>17.826483480719588</v>
          </cell>
          <cell r="F48">
            <v>13.960808767114786</v>
          </cell>
          <cell r="G48">
            <v>11.771835210736196</v>
          </cell>
          <cell r="H48">
            <v>10.962595845485051</v>
          </cell>
          <cell r="I48">
            <v>10.820336029958433</v>
          </cell>
          <cell r="J48">
            <v>9.5782288757219778</v>
          </cell>
          <cell r="K48">
            <v>8.4868822213912711</v>
          </cell>
          <cell r="L48">
            <v>5.5771039907446314</v>
          </cell>
          <cell r="M48">
            <v>2.8468282853879185</v>
          </cell>
        </row>
        <row r="49">
          <cell r="B49">
            <v>24.189720625003748</v>
          </cell>
          <cell r="C49">
            <v>25.326920841994106</v>
          </cell>
          <cell r="D49">
            <v>24.170462602114799</v>
          </cell>
          <cell r="E49">
            <v>25.03850424143868</v>
          </cell>
          <cell r="F49">
            <v>25.317778794218704</v>
          </cell>
          <cell r="G49">
            <v>25.467195359819598</v>
          </cell>
          <cell r="H49">
            <v>23.802696983838377</v>
          </cell>
          <cell r="I49">
            <v>22.225270080828373</v>
          </cell>
          <cell r="J49">
            <v>21.710239844402931</v>
          </cell>
          <cell r="K49">
            <v>20.967235311435289</v>
          </cell>
          <cell r="L49">
            <v>20.522694124109531</v>
          </cell>
          <cell r="M49">
            <v>19.567849836360395</v>
          </cell>
        </row>
        <row r="50">
          <cell r="B50">
            <v>0</v>
          </cell>
          <cell r="C50">
            <v>0</v>
          </cell>
          <cell r="D50">
            <v>7.2425470715303791E-3</v>
          </cell>
          <cell r="E50">
            <v>7.3020804056611001E-3</v>
          </cell>
          <cell r="F50">
            <v>3.1188231364823741E-2</v>
          </cell>
          <cell r="G50">
            <v>5.0172313523633008E-2</v>
          </cell>
          <cell r="H50">
            <v>8.359021966405869E-2</v>
          </cell>
          <cell r="I50">
            <v>7.9752667843999134E-2</v>
          </cell>
          <cell r="J50">
            <v>5.8913652515897211E-2</v>
          </cell>
          <cell r="K50">
            <v>0.29355967731212956</v>
          </cell>
          <cell r="L50">
            <v>0.27716797880683963</v>
          </cell>
          <cell r="M50">
            <v>0.31437702888635261</v>
          </cell>
        </row>
        <row r="51">
          <cell r="B51">
            <v>2.0957400892694951</v>
          </cell>
          <cell r="C51">
            <v>2.2700782856563402</v>
          </cell>
          <cell r="D51">
            <v>2.0255427816218012</v>
          </cell>
          <cell r="E51">
            <v>3.6402116953797083</v>
          </cell>
          <cell r="F51">
            <v>6.2364091912852126</v>
          </cell>
          <cell r="G51">
            <v>6.3573504742646945</v>
          </cell>
          <cell r="H51">
            <v>6.3537962948147939</v>
          </cell>
          <cell r="I51">
            <v>5.0955005096257286</v>
          </cell>
          <cell r="J51">
            <v>4.9923126860022471</v>
          </cell>
          <cell r="K51">
            <v>5.0189169528817219</v>
          </cell>
          <cell r="L51">
            <v>5.2847823898219728</v>
          </cell>
          <cell r="M51">
            <v>5.5869617297951484</v>
          </cell>
        </row>
        <row r="52">
          <cell r="B52">
            <v>5.5539104108372017</v>
          </cell>
          <cell r="C52">
            <v>6.0159401975557962</v>
          </cell>
          <cell r="D52">
            <v>6.0159448863654328</v>
          </cell>
          <cell r="E52">
            <v>6.0159464846856023</v>
          </cell>
          <cell r="F52">
            <v>6.0159511717896299</v>
          </cell>
          <cell r="G52">
            <v>6.0159614163647044</v>
          </cell>
          <cell r="H52">
            <v>6.0160145418246627</v>
          </cell>
          <cell r="I52">
            <v>6.4419310787353483</v>
          </cell>
          <cell r="J52">
            <v>6.4434707378832066</v>
          </cell>
          <cell r="K52">
            <v>6.4435518294878511</v>
          </cell>
          <cell r="L52">
            <v>6.4441496776289267</v>
          </cell>
          <cell r="M52">
            <v>6.9021006454995488</v>
          </cell>
        </row>
        <row r="53">
          <cell r="B53">
            <v>6.1735486024120059</v>
          </cell>
          <cell r="C53">
            <v>6.7586686788492214</v>
          </cell>
          <cell r="D53">
            <v>6.5873827651839214</v>
          </cell>
          <cell r="E53">
            <v>5.6696848172393199</v>
          </cell>
          <cell r="F53">
            <v>3.6749150048471209</v>
          </cell>
          <cell r="G53">
            <v>2.3078522852779133</v>
          </cell>
          <cell r="H53">
            <v>1.4397667102876885</v>
          </cell>
          <cell r="I53">
            <v>0.45935026898757553</v>
          </cell>
          <cell r="J53">
            <v>0.44820918068102988</v>
          </cell>
          <cell r="K53">
            <v>0.43774288328715577</v>
          </cell>
          <cell r="L53">
            <v>0.42836881793463244</v>
          </cell>
          <cell r="M53">
            <v>0.40997319282287076</v>
          </cell>
        </row>
        <row r="54">
          <cell r="B54">
            <v>1.8770748377747275</v>
          </cell>
          <cell r="C54">
            <v>2.1600841146390786</v>
          </cell>
          <cell r="D54">
            <v>2.0884271299348813</v>
          </cell>
          <cell r="E54">
            <v>2.2800831885759951</v>
          </cell>
          <cell r="F54">
            <v>2.4142306691733286</v>
          </cell>
          <cell r="G54">
            <v>2.7396858434497751</v>
          </cell>
          <cell r="H54">
            <v>2.6027406694746493</v>
          </cell>
          <cell r="I54">
            <v>2.6586634917044885</v>
          </cell>
          <cell r="J54">
            <v>2.5947789788961799</v>
          </cell>
          <cell r="K54">
            <v>2.5342183629675441</v>
          </cell>
          <cell r="L54">
            <v>2.4792694029866844</v>
          </cell>
          <cell r="M54">
            <v>2.3699266450073702</v>
          </cell>
        </row>
        <row r="55">
          <cell r="B55">
            <v>0.62699655819487665</v>
          </cell>
          <cell r="C55">
            <v>0.68734274779986193</v>
          </cell>
          <cell r="D55">
            <v>0.68702261653561547</v>
          </cell>
          <cell r="E55">
            <v>0.68766369845195696</v>
          </cell>
          <cell r="F55">
            <v>0.68729633115031097</v>
          </cell>
          <cell r="G55">
            <v>0.68757457937075317</v>
          </cell>
          <cell r="H55">
            <v>0.68814044481722614</v>
          </cell>
          <cell r="I55">
            <v>0.68880374738674921</v>
          </cell>
          <cell r="J55">
            <v>0.69183320311949048</v>
          </cell>
          <cell r="K55">
            <v>0.6911240240884281</v>
          </cell>
          <cell r="L55">
            <v>0.81182630246231169</v>
          </cell>
          <cell r="M55">
            <v>0.81633496716172382</v>
          </cell>
        </row>
        <row r="56">
          <cell r="B56">
            <v>1.2230737665650826</v>
          </cell>
          <cell r="C56">
            <v>1.340770809669338</v>
          </cell>
          <cell r="D56">
            <v>1.4140885004333072</v>
          </cell>
          <cell r="E56">
            <v>1.4122806586352756</v>
          </cell>
          <cell r="F56">
            <v>1.5484132138664495</v>
          </cell>
          <cell r="G56">
            <v>1.6673025883602353</v>
          </cell>
          <cell r="H56">
            <v>1.7574770008483036</v>
          </cell>
          <cell r="I56">
            <v>1.8310834302704215</v>
          </cell>
          <cell r="J56">
            <v>1.8344636020874641</v>
          </cell>
          <cell r="K56">
            <v>1.8231533510478219</v>
          </cell>
          <cell r="L56">
            <v>2.9724657552449174</v>
          </cell>
          <cell r="M56">
            <v>3.0429338541354487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2.1123054685021504E-3</v>
          </cell>
          <cell r="F57">
            <v>4.9015956323697242E-3</v>
          </cell>
          <cell r="G57">
            <v>7.0869533695306309E-3</v>
          </cell>
          <cell r="H57">
            <v>5.3819063893014484E-3</v>
          </cell>
          <cell r="I57">
            <v>2.0452340368931298E-2</v>
          </cell>
          <cell r="J57">
            <v>1.7425097057455506E-2</v>
          </cell>
          <cell r="K57">
            <v>6.3266638006478429E-2</v>
          </cell>
          <cell r="L57">
            <v>0.12291977019055135</v>
          </cell>
          <cell r="M57">
            <v>0.10687540077879502</v>
          </cell>
        </row>
        <row r="58">
          <cell r="B58">
            <v>0</v>
          </cell>
          <cell r="C58">
            <v>6.9645084676328732</v>
          </cell>
          <cell r="D58">
            <v>6.9627813453605079</v>
          </cell>
          <cell r="E58">
            <v>6.9631775242914875</v>
          </cell>
          <cell r="F58">
            <v>6.9631964197078879</v>
          </cell>
          <cell r="G58">
            <v>6.9633535290758166</v>
          </cell>
          <cell r="H58">
            <v>6.9634173028699102</v>
          </cell>
          <cell r="I58">
            <v>6.9631137036502464</v>
          </cell>
          <cell r="J58">
            <v>6.9625113624093604</v>
          </cell>
          <cell r="K58">
            <v>6.962757587250187</v>
          </cell>
          <cell r="L58">
            <v>6.9625620070385246</v>
          </cell>
          <cell r="M58">
            <v>6.9651321749328501</v>
          </cell>
        </row>
        <row r="59">
          <cell r="B59">
            <v>73.23842057127041</v>
          </cell>
          <cell r="C59">
            <v>78.574263799383431</v>
          </cell>
          <cell r="D59">
            <v>77.951523563751863</v>
          </cell>
          <cell r="E59">
            <v>76.700127858075177</v>
          </cell>
          <cell r="F59">
            <v>74.078286125707791</v>
          </cell>
          <cell r="G59">
            <v>71.377653403545295</v>
          </cell>
          <cell r="H59">
            <v>68.167209321118321</v>
          </cell>
          <cell r="I59">
            <v>65.021550307336312</v>
          </cell>
          <cell r="J59">
            <v>63.612467868803932</v>
          </cell>
          <cell r="K59">
            <v>62.332833812149644</v>
          </cell>
          <cell r="L59">
            <v>61.121740227038998</v>
          </cell>
          <cell r="M59">
            <v>58.776029813768297</v>
          </cell>
        </row>
      </sheetData>
      <sheetData sheetId="72">
        <row r="3">
          <cell r="B3">
            <v>44.576905509554962</v>
          </cell>
          <cell r="C3">
            <v>44.861180259143744</v>
          </cell>
          <cell r="D3">
            <v>44.66271433135433</v>
          </cell>
          <cell r="E3">
            <v>45.065504070765705</v>
          </cell>
          <cell r="F3">
            <v>45.567975420714319</v>
          </cell>
          <cell r="G3">
            <v>46.187070162842282</v>
          </cell>
          <cell r="H3">
            <v>47.279228669082464</v>
          </cell>
          <cell r="I3">
            <v>48.814108920594876</v>
          </cell>
          <cell r="J3">
            <v>51.401574565777743</v>
          </cell>
          <cell r="K3">
            <v>54.870586937716425</v>
          </cell>
          <cell r="L3">
            <v>58.002973239883282</v>
          </cell>
          <cell r="M3">
            <v>65.38129413495858</v>
          </cell>
        </row>
        <row r="10">
          <cell r="B10">
            <v>2.9382861828263769</v>
          </cell>
          <cell r="C10">
            <v>6.902637972400842</v>
          </cell>
          <cell r="D10">
            <v>6.9024840474302778</v>
          </cell>
          <cell r="E10">
            <v>6.9017582382263001</v>
          </cell>
          <cell r="F10">
            <v>6.9028076871990827</v>
          </cell>
          <cell r="G10">
            <v>6.9029989240037279</v>
          </cell>
          <cell r="H10">
            <v>6.902308787919516</v>
          </cell>
          <cell r="I10">
            <v>6.9014845748008558</v>
          </cell>
          <cell r="J10">
            <v>6.9020974305296061</v>
          </cell>
          <cell r="K10">
            <v>6.9016875055509663</v>
          </cell>
          <cell r="L10">
            <v>6.9018582086929152</v>
          </cell>
          <cell r="M10">
            <v>6.9056554339135365</v>
          </cell>
        </row>
        <row r="15">
          <cell r="B15">
            <v>69.470073185835417</v>
          </cell>
          <cell r="C15">
            <v>70.028336448575942</v>
          </cell>
          <cell r="D15">
            <v>71.631056598602697</v>
          </cell>
          <cell r="E15">
            <v>67.681151758608905</v>
          </cell>
          <cell r="F15">
            <v>67.736933898722754</v>
          </cell>
          <cell r="G15">
            <v>66.71745411216412</v>
          </cell>
          <cell r="H15">
            <v>65.633783730857559</v>
          </cell>
          <cell r="I15">
            <v>64.55042560614433</v>
          </cell>
          <cell r="J15">
            <v>64.177706897415646</v>
          </cell>
          <cell r="K15">
            <v>67.528616469820093</v>
          </cell>
          <cell r="L15">
            <v>70.150548030985988</v>
          </cell>
          <cell r="M15">
            <v>77.72574308048857</v>
          </cell>
        </row>
        <row r="16">
          <cell r="B16">
            <v>60.231843109018058</v>
          </cell>
          <cell r="C16">
            <v>51.319983143379872</v>
          </cell>
          <cell r="D16">
            <v>44.657423926800782</v>
          </cell>
          <cell r="E16">
            <v>45.931113576061513</v>
          </cell>
          <cell r="F16">
            <v>36.799788276422134</v>
          </cell>
          <cell r="G16">
            <v>33.588803533333483</v>
          </cell>
          <cell r="H16">
            <v>32.434219567809407</v>
          </cell>
          <cell r="I16">
            <v>27.619300337667216</v>
          </cell>
          <cell r="J16">
            <v>25.815360642227013</v>
          </cell>
          <cell r="K16">
            <v>22.198838691429447</v>
          </cell>
          <cell r="L16">
            <v>16.877948579708185</v>
          </cell>
          <cell r="M16">
            <v>6.7773574318950045</v>
          </cell>
        </row>
        <row r="17">
          <cell r="B17">
            <v>0</v>
          </cell>
          <cell r="C17">
            <v>0</v>
          </cell>
          <cell r="D17">
            <v>3.2147671417310033E-4</v>
          </cell>
          <cell r="E17">
            <v>7.3433530798098037E-4</v>
          </cell>
          <cell r="F17">
            <v>1.501139923046196E-3</v>
          </cell>
          <cell r="G17">
            <v>7.989875939459557E-4</v>
          </cell>
          <cell r="H17">
            <v>7.4743946391013668E-4</v>
          </cell>
          <cell r="I17">
            <v>1.6002544450964341E-3</v>
          </cell>
          <cell r="J17">
            <v>7.7152725909642177E-4</v>
          </cell>
          <cell r="K17">
            <v>1.584756562128494E-3</v>
          </cell>
          <cell r="L17">
            <v>1.202278485599896E-3</v>
          </cell>
          <cell r="M17">
            <v>2.689174807723222E-3</v>
          </cell>
        </row>
        <row r="18">
          <cell r="B18">
            <v>46.696040866940272</v>
          </cell>
          <cell r="C18">
            <v>48.165521149602434</v>
          </cell>
          <cell r="D18">
            <v>51.211558865668053</v>
          </cell>
          <cell r="E18">
            <v>52.745177324466027</v>
          </cell>
          <cell r="F18">
            <v>54.936346522435095</v>
          </cell>
          <cell r="G18">
            <v>53.926896563603101</v>
          </cell>
          <cell r="H18">
            <v>52.984894359466459</v>
          </cell>
          <cell r="I18">
            <v>53.171127556800322</v>
          </cell>
          <cell r="J18">
            <v>50.819359095028766</v>
          </cell>
          <cell r="K18">
            <v>47.91381584431052</v>
          </cell>
          <cell r="L18">
            <v>48.956036543620357</v>
          </cell>
          <cell r="M18">
            <v>41.274497709378799</v>
          </cell>
        </row>
        <row r="19">
          <cell r="B19">
            <v>0.30592685160365779</v>
          </cell>
          <cell r="C19">
            <v>4.1409349245418075E-3</v>
          </cell>
          <cell r="D19">
            <v>4.1047963852559174E-3</v>
          </cell>
          <cell r="E19">
            <v>3.9913942946870479E-3</v>
          </cell>
          <cell r="F19">
            <v>3.9823847254839596E-3</v>
          </cell>
          <cell r="G19">
            <v>3.9624479880443174E-3</v>
          </cell>
          <cell r="H19">
            <v>3.976842006458578E-3</v>
          </cell>
          <cell r="I19">
            <v>3.9759298711853543E-3</v>
          </cell>
          <cell r="J19">
            <v>3.9773309439196042E-3</v>
          </cell>
          <cell r="K19">
            <v>3.9837914811583245E-3</v>
          </cell>
          <cell r="L19">
            <v>4.0005280494539884E-3</v>
          </cell>
          <cell r="M19">
            <v>4.2871012970000918E-3</v>
          </cell>
        </row>
        <row r="20">
          <cell r="B20">
            <v>0.10000096843308375</v>
          </cell>
          <cell r="C20">
            <v>0.1000005077668894</v>
          </cell>
          <cell r="D20">
            <v>7.5934202653552491E-3</v>
          </cell>
          <cell r="E20">
            <v>6.3807510259819228E-3</v>
          </cell>
          <cell r="F20">
            <v>2.6119324940359042E-3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5.7341422901163392</v>
          </cell>
          <cell r="C21">
            <v>9.675720485979193</v>
          </cell>
          <cell r="D21">
            <v>10.390097547237222</v>
          </cell>
          <cell r="E21">
            <v>10.184766855332008</v>
          </cell>
          <cell r="F21">
            <v>10.400087261190736</v>
          </cell>
          <cell r="G21">
            <v>11.426389134958169</v>
          </cell>
          <cell r="H21">
            <v>10.624298775790272</v>
          </cell>
          <cell r="I21">
            <v>11.250020035646639</v>
          </cell>
          <cell r="J21">
            <v>10.998646738324306</v>
          </cell>
          <cell r="K21">
            <v>10.540359831484029</v>
          </cell>
          <cell r="L21">
            <v>10.897586646969167</v>
          </cell>
          <cell r="M21">
            <v>9.8941472022100108</v>
          </cell>
        </row>
        <row r="22">
          <cell r="B22">
            <v>16.99122666078976</v>
          </cell>
          <cell r="C22">
            <v>17.834844914006052</v>
          </cell>
          <cell r="D22">
            <v>15.083602418856874</v>
          </cell>
          <cell r="E22">
            <v>13.45012426875671</v>
          </cell>
          <cell r="F22">
            <v>12.899388698309206</v>
          </cell>
          <cell r="G22">
            <v>11.916499862318036</v>
          </cell>
          <cell r="H22">
            <v>11.085392028952562</v>
          </cell>
          <cell r="I22">
            <v>9.9618321326242665</v>
          </cell>
          <cell r="J22">
            <v>9.660079568290449</v>
          </cell>
          <cell r="K22">
            <v>8.892956037895928</v>
          </cell>
          <cell r="L22">
            <v>8.6221815421304395</v>
          </cell>
          <cell r="M22">
            <v>7.0255390646958116</v>
          </cell>
        </row>
        <row r="23">
          <cell r="B23">
            <v>2.506835210414402</v>
          </cell>
          <cell r="C23">
            <v>2.9280651738987511</v>
          </cell>
          <cell r="D23">
            <v>2.8804217159873038</v>
          </cell>
          <cell r="E23">
            <v>2.4784651126717936</v>
          </cell>
          <cell r="F23">
            <v>2.0531413774790899</v>
          </cell>
          <cell r="G23">
            <v>1.9758941147625377</v>
          </cell>
          <cell r="H23">
            <v>1.9730418856829983</v>
          </cell>
          <cell r="I23">
            <v>1.9078977274087765</v>
          </cell>
          <cell r="J23">
            <v>1.9068511995707245</v>
          </cell>
          <cell r="K23">
            <v>1.8465617328404882</v>
          </cell>
          <cell r="L23">
            <v>1.8237317335713801</v>
          </cell>
          <cell r="M23">
            <v>1.8316277482659538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4.0219560999119981E-3</v>
          </cell>
          <cell r="F24">
            <v>9.6577587036243868E-3</v>
          </cell>
          <cell r="G24">
            <v>1.1267936565024495E-2</v>
          </cell>
          <cell r="H24">
            <v>1.2775700790364769E-2</v>
          </cell>
          <cell r="I24">
            <v>3.4033842135461623E-2</v>
          </cell>
          <cell r="J24">
            <v>3.0608158115902194E-2</v>
          </cell>
          <cell r="K24">
            <v>0.10556840914124539</v>
          </cell>
          <cell r="L24">
            <v>0.12345530084307334</v>
          </cell>
          <cell r="M24">
            <v>0.13680002365051325</v>
          </cell>
        </row>
        <row r="25">
          <cell r="B25">
            <v>15.195009653176477</v>
          </cell>
          <cell r="C25">
            <v>18.073622087096943</v>
          </cell>
          <cell r="D25">
            <v>20.328129170491394</v>
          </cell>
          <cell r="E25">
            <v>22.908988627681275</v>
          </cell>
          <cell r="F25">
            <v>29.184283711778384</v>
          </cell>
          <cell r="G25">
            <v>31.342786300910056</v>
          </cell>
          <cell r="H25">
            <v>32.716655586085722</v>
          </cell>
          <cell r="I25">
            <v>35.535309858654379</v>
          </cell>
          <cell r="J25">
            <v>37.374694651429913</v>
          </cell>
          <cell r="K25">
            <v>37.768250385086105</v>
          </cell>
          <cell r="L25">
            <v>39.141769585270893</v>
          </cell>
          <cell r="M25">
            <v>40.005083978061876</v>
          </cell>
        </row>
        <row r="26">
          <cell r="B26">
            <v>217.23109879632747</v>
          </cell>
          <cell r="C26">
            <v>218.1302348452306</v>
          </cell>
          <cell r="D26">
            <v>216.19430993700914</v>
          </cell>
          <cell r="E26">
            <v>215.39491596030678</v>
          </cell>
          <cell r="F26">
            <v>214.02772296218356</v>
          </cell>
          <cell r="G26">
            <v>210.91075299419649</v>
          </cell>
          <cell r="H26">
            <v>207.46978591690569</v>
          </cell>
          <cell r="I26">
            <v>204.03552328139767</v>
          </cell>
          <cell r="J26">
            <v>200.78805580860572</v>
          </cell>
          <cell r="K26">
            <v>196.80053595005114</v>
          </cell>
          <cell r="L26">
            <v>196.59846076963453</v>
          </cell>
          <cell r="M26">
            <v>184.67777251475127</v>
          </cell>
        </row>
        <row r="102">
          <cell r="B102">
            <v>8.9080303529793916</v>
          </cell>
          <cell r="C102">
            <v>7.6983003353943174</v>
          </cell>
          <cell r="D102">
            <v>8.7425220963010926</v>
          </cell>
          <cell r="E102">
            <v>6.037792424411613</v>
          </cell>
          <cell r="F102">
            <v>5.4035298788290174</v>
          </cell>
          <cell r="G102">
            <v>4.7363861309344299</v>
          </cell>
          <cell r="H102">
            <v>3.5390200194369004</v>
          </cell>
          <cell r="I102">
            <v>2.5170353601112696</v>
          </cell>
          <cell r="J102">
            <v>0.69247737667630349</v>
          </cell>
          <cell r="K102">
            <v>0.60889489632966642</v>
          </cell>
          <cell r="L102">
            <v>0.57178805174870662</v>
          </cell>
          <cell r="M102">
            <v>0.47421315174751427</v>
          </cell>
        </row>
        <row r="104">
          <cell r="B104">
            <v>19.060367004583224</v>
          </cell>
          <cell r="C104">
            <v>22.702955560456143</v>
          </cell>
          <cell r="D104">
            <v>24.459521178209968</v>
          </cell>
          <cell r="E104">
            <v>26.710291087213214</v>
          </cell>
          <cell r="F104">
            <v>31.199625489457212</v>
          </cell>
          <cell r="G104">
            <v>31.202995913445495</v>
          </cell>
          <cell r="H104">
            <v>31.203335559012743</v>
          </cell>
          <cell r="I104">
            <v>31.616931018461386</v>
          </cell>
          <cell r="J104">
            <v>31.617442610140053</v>
          </cell>
          <cell r="K104">
            <v>31.617947478773676</v>
          </cell>
          <cell r="L104">
            <v>31.623514597515189</v>
          </cell>
          <cell r="M104">
            <v>31.62500496719225</v>
          </cell>
        </row>
        <row r="105">
          <cell r="B105">
            <v>45.124404349022953</v>
          </cell>
          <cell r="C105">
            <v>38.542680043155514</v>
          </cell>
          <cell r="D105">
            <v>38.548097400831125</v>
          </cell>
          <cell r="E105">
            <v>38.817648486864258</v>
          </cell>
          <cell r="F105">
            <v>32.320800940423069</v>
          </cell>
          <cell r="G105">
            <v>30.068707783522072</v>
          </cell>
          <cell r="H105">
            <v>29.034202211505438</v>
          </cell>
          <cell r="I105">
            <v>24.722875765020063</v>
          </cell>
          <cell r="J105">
            <v>23.095984950242165</v>
          </cell>
          <cell r="K105">
            <v>19.841861569656821</v>
          </cell>
          <cell r="L105">
            <v>15.082536726598962</v>
          </cell>
          <cell r="M105">
            <v>5.9715008639485196</v>
          </cell>
        </row>
        <row r="106">
          <cell r="B106">
            <v>36.56994867919164</v>
          </cell>
          <cell r="C106">
            <v>39.264530912125409</v>
          </cell>
          <cell r="D106">
            <v>37.248939565741402</v>
          </cell>
          <cell r="E106">
            <v>38.742102540666551</v>
          </cell>
          <cell r="F106">
            <v>38.871711182334799</v>
          </cell>
          <cell r="G106">
            <v>36.931700486110586</v>
          </cell>
          <cell r="H106">
            <v>35.828330795769361</v>
          </cell>
          <cell r="I106">
            <v>34.733812713716524</v>
          </cell>
          <cell r="J106">
            <v>32.758465127046321</v>
          </cell>
          <cell r="K106">
            <v>30.526402994813104</v>
          </cell>
          <cell r="L106">
            <v>29.905301048107361</v>
          </cell>
          <cell r="M106">
            <v>24.315924998039403</v>
          </cell>
        </row>
        <row r="107">
          <cell r="B107">
            <v>0</v>
          </cell>
          <cell r="C107">
            <v>0</v>
          </cell>
          <cell r="D107">
            <v>4.9096163624944573E-2</v>
          </cell>
          <cell r="E107">
            <v>5.0684602079360798E-2</v>
          </cell>
          <cell r="F107">
            <v>2.5544884414642688</v>
          </cell>
          <cell r="G107">
            <v>4.84685987674529</v>
          </cell>
          <cell r="H107">
            <v>5.9113711403131948</v>
          </cell>
          <cell r="I107">
            <v>8.7895652602038403</v>
          </cell>
          <cell r="J107">
            <v>9.3870481923167812</v>
          </cell>
          <cell r="K107">
            <v>9.785788652912208</v>
          </cell>
          <cell r="L107">
            <v>12.926056733877559</v>
          </cell>
          <cell r="M107">
            <v>12.970103829217951</v>
          </cell>
        </row>
        <row r="108">
          <cell r="B108">
            <v>7.200069727182036E-2</v>
          </cell>
          <cell r="C108">
            <v>7.2000365592160387E-2</v>
          </cell>
          <cell r="D108">
            <v>5.4672625910557795E-3</v>
          </cell>
          <cell r="E108">
            <v>4.5941407387069802E-3</v>
          </cell>
          <cell r="F108">
            <v>1.8805913957058544E-3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7.5554670689411435E-2</v>
          </cell>
          <cell r="C109">
            <v>9.3265038164151749E-3</v>
          </cell>
          <cell r="D109">
            <v>0.28056035535178536</v>
          </cell>
          <cell r="E109">
            <v>1.3018832951483552</v>
          </cell>
          <cell r="F109">
            <v>1.3896328392849717</v>
          </cell>
          <cell r="G109">
            <v>1.4343716059855156</v>
          </cell>
          <cell r="H109">
            <v>1.4662756301060234</v>
          </cell>
          <cell r="I109">
            <v>1.5053066295914275</v>
          </cell>
          <cell r="J109">
            <v>1.5057512440048062</v>
          </cell>
          <cell r="K109">
            <v>1.5549296839370315</v>
          </cell>
          <cell r="L109">
            <v>1.5846896783054694</v>
          </cell>
          <cell r="M109">
            <v>1.5853162785640418</v>
          </cell>
        </row>
        <row r="110">
          <cell r="B110">
            <v>3.9078507717739583</v>
          </cell>
          <cell r="C110">
            <v>7.6930219181773793</v>
          </cell>
          <cell r="D110">
            <v>8.1318448789535687</v>
          </cell>
          <cell r="E110">
            <v>6.9534643115276751</v>
          </cell>
          <cell r="F110">
            <v>7.0499932226586406</v>
          </cell>
          <cell r="G110">
            <v>7.8486882460143024</v>
          </cell>
          <cell r="H110">
            <v>7.1651480537902072</v>
          </cell>
          <cell r="I110">
            <v>7.6344838409074374</v>
          </cell>
          <cell r="J110">
            <v>7.429792756596461</v>
          </cell>
          <cell r="K110">
            <v>7.0083003728263567</v>
          </cell>
          <cell r="L110">
            <v>7.2687537550673671</v>
          </cell>
          <cell r="M110">
            <v>6.4529305377876724</v>
          </cell>
        </row>
        <row r="111">
          <cell r="B111">
            <v>9.1310812565980424</v>
          </cell>
          <cell r="C111">
            <v>9.2220297710542596</v>
          </cell>
          <cell r="D111">
            <v>7.7232827427308175</v>
          </cell>
          <cell r="E111">
            <v>6.5057289088933743</v>
          </cell>
          <cell r="F111">
            <v>6.0392701275221965</v>
          </cell>
          <cell r="G111">
            <v>5.3018527774247763</v>
          </cell>
          <cell r="H111">
            <v>4.6818106115895963</v>
          </cell>
          <cell r="I111">
            <v>3.8726342949005748</v>
          </cell>
          <cell r="J111">
            <v>3.6336230897764286</v>
          </cell>
          <cell r="K111">
            <v>3.0813844129165853</v>
          </cell>
          <cell r="L111">
            <v>2.8972993533377802</v>
          </cell>
          <cell r="M111">
            <v>1.8099152542491723</v>
          </cell>
        </row>
        <row r="112">
          <cell r="B112">
            <v>2.6968933462377089</v>
          </cell>
          <cell r="C112">
            <v>3.1682226908803552</v>
          </cell>
          <cell r="D112">
            <v>3.1700491626093785</v>
          </cell>
          <cell r="E112">
            <v>3.3034285853978549</v>
          </cell>
          <cell r="F112">
            <v>3.4183554171958757</v>
          </cell>
          <cell r="G112">
            <v>3.5044372145686409</v>
          </cell>
          <cell r="H112">
            <v>3.5728051482370806</v>
          </cell>
          <cell r="I112">
            <v>3.6288785059386797</v>
          </cell>
          <cell r="J112">
            <v>3.6711812814599822</v>
          </cell>
          <cell r="K112">
            <v>3.7088908501012376</v>
          </cell>
          <cell r="L112">
            <v>3.7089911544699192</v>
          </cell>
          <cell r="M112">
            <v>3.709802221375214</v>
          </cell>
        </row>
        <row r="113">
          <cell r="B113">
            <v>0.78534718575455098</v>
          </cell>
          <cell r="C113">
            <v>0.94131315043590658</v>
          </cell>
          <cell r="D113">
            <v>0.94478568351176517</v>
          </cell>
          <cell r="E113">
            <v>0.95384600600370295</v>
          </cell>
          <cell r="F113">
            <v>0.90337811920037281</v>
          </cell>
          <cell r="G113">
            <v>0.86939331905329476</v>
          </cell>
          <cell r="H113">
            <v>0.86814146869684328</v>
          </cell>
          <cell r="I113">
            <v>0.83947564858176837</v>
          </cell>
          <cell r="J113">
            <v>0.83899963542363631</v>
          </cell>
          <cell r="K113">
            <v>0.81250131441098616</v>
          </cell>
          <cell r="L113">
            <v>0.80244337914801078</v>
          </cell>
          <cell r="M113">
            <v>0.80589805516019308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129.26976449692907</v>
          </cell>
          <cell r="C116">
            <v>136.21701922348871</v>
          </cell>
          <cell r="D116">
            <v>136.20665053788716</v>
          </cell>
          <cell r="E116">
            <v>136.283222627171</v>
          </cell>
          <cell r="F116">
            <v>136.0554739369652</v>
          </cell>
          <cell r="G116">
            <v>133.64839227780814</v>
          </cell>
          <cell r="H116">
            <v>130.1727494263769</v>
          </cell>
          <cell r="I116">
            <v>126.76248361223385</v>
          </cell>
          <cell r="J116">
            <v>121.53286369421255</v>
          </cell>
          <cell r="K116">
            <v>115.44858973222864</v>
          </cell>
          <cell r="L116">
            <v>113.27323268686924</v>
          </cell>
          <cell r="M116">
            <v>96.626265591195477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26.978388341907799</v>
          </cell>
          <cell r="C224">
            <v>25.930575215672835</v>
          </cell>
          <cell r="D224">
            <v>25.958191773672365</v>
          </cell>
          <cell r="E224">
            <v>25.627939191611894</v>
          </cell>
          <cell r="F224">
            <v>25.727996387885394</v>
          </cell>
          <cell r="G224">
            <v>25.607622517679062</v>
          </cell>
          <cell r="H224">
            <v>25.396145935323759</v>
          </cell>
          <cell r="I224">
            <v>25.170510479572972</v>
          </cell>
          <cell r="J224">
            <v>25.495059633254169</v>
          </cell>
          <cell r="K224">
            <v>25.030411951317266</v>
          </cell>
          <cell r="L224">
            <v>24.570969925780094</v>
          </cell>
          <cell r="M224">
            <v>24.155761190045297</v>
          </cell>
        </row>
        <row r="231">
          <cell r="B231">
            <v>15.552739189813696</v>
          </cell>
          <cell r="C231">
            <v>14.66701142277862</v>
          </cell>
          <cell r="D231">
            <v>15.65586603637021</v>
          </cell>
          <cell r="E231">
            <v>11.207312666351669</v>
          </cell>
          <cell r="F231">
            <v>9.5331560954011909</v>
          </cell>
          <cell r="G231">
            <v>8.3561460592584549</v>
          </cell>
          <cell r="H231">
            <v>6.5690674689369573</v>
          </cell>
          <cell r="I231">
            <v>4.4407282261736452</v>
          </cell>
          <cell r="J231">
            <v>1.2217045310672858</v>
          </cell>
          <cell r="K231">
            <v>1.0742460821941449</v>
          </cell>
          <cell r="L231">
            <v>1.0087743989768971</v>
          </cell>
          <cell r="M231">
            <v>0.83664815022788153</v>
          </cell>
        </row>
        <row r="233">
          <cell r="B233">
            <v>22.300279429595097</v>
          </cell>
          <cell r="C233">
            <v>26.338426603685726</v>
          </cell>
          <cell r="D233">
            <v>29.369176906271523</v>
          </cell>
          <cell r="E233">
            <v>32.676152632066895</v>
          </cell>
          <cell r="F233">
            <v>38.947101031469188</v>
          </cell>
          <cell r="G233">
            <v>39.157320585335725</v>
          </cell>
          <cell r="H233">
            <v>39.478887985909559</v>
          </cell>
          <cell r="I233">
            <v>39.83480347914373</v>
          </cell>
          <cell r="J233">
            <v>41.897135124461613</v>
          </cell>
          <cell r="K233">
            <v>42.046298095902586</v>
          </cell>
          <cell r="L233">
            <v>40.684584169183438</v>
          </cell>
          <cell r="M233">
            <v>41.903244908977712</v>
          </cell>
        </row>
        <row r="234">
          <cell r="B234">
            <v>52.108864972946861</v>
          </cell>
          <cell r="C234">
            <v>44.470574769473238</v>
          </cell>
          <cell r="D234">
            <v>39.726202829424118</v>
          </cell>
          <cell r="E234">
            <v>40.740949269368542</v>
          </cell>
          <cell r="F234">
            <v>32.860611922245255</v>
          </cell>
          <cell r="G234">
            <v>30.087235586897695</v>
          </cell>
          <cell r="H234">
            <v>29.052851908485998</v>
          </cell>
          <cell r="I234">
            <v>24.740450845843799</v>
          </cell>
          <cell r="J234">
            <v>23.122090670089623</v>
          </cell>
          <cell r="K234">
            <v>19.880655619246948</v>
          </cell>
          <cell r="L234">
            <v>15.114882897106416</v>
          </cell>
          <cell r="M234">
            <v>6.0577344612970965</v>
          </cell>
        </row>
        <row r="235">
          <cell r="B235">
            <v>42.950412352948298</v>
          </cell>
          <cell r="C235">
            <v>44.420817905182389</v>
          </cell>
          <cell r="D235">
            <v>46.35063241804901</v>
          </cell>
          <cell r="E235">
            <v>47.936710474611466</v>
          </cell>
          <cell r="F235">
            <v>48.661905059641271</v>
          </cell>
          <cell r="G235">
            <v>46.523687741320565</v>
          </cell>
          <cell r="H235">
            <v>45.133813738426483</v>
          </cell>
          <cell r="I235">
            <v>43.754869294022001</v>
          </cell>
          <cell r="J235">
            <v>41.266591047419261</v>
          </cell>
          <cell r="K235">
            <v>38.454817346307969</v>
          </cell>
          <cell r="L235">
            <v>37.672393150824981</v>
          </cell>
          <cell r="M235">
            <v>30.631364253894127</v>
          </cell>
        </row>
        <row r="236">
          <cell r="B236">
            <v>0</v>
          </cell>
          <cell r="C236">
            <v>0</v>
          </cell>
          <cell r="D236">
            <v>5.8951525040728779E-2</v>
          </cell>
          <cell r="E236">
            <v>6.1993248842078012E-2</v>
          </cell>
          <cell r="F236">
            <v>3.0691098503930707</v>
          </cell>
          <cell r="G236">
            <v>6.1862373686994143</v>
          </cell>
          <cell r="H236">
            <v>7.7317932945768915</v>
          </cell>
          <cell r="I236">
            <v>11.812253733571174</v>
          </cell>
          <cell r="J236">
            <v>12.615561648487905</v>
          </cell>
          <cell r="K236">
            <v>13.151332700525014</v>
          </cell>
          <cell r="L236">
            <v>17.365330850858335</v>
          </cell>
          <cell r="M236">
            <v>17.430697615602661</v>
          </cell>
        </row>
        <row r="238">
          <cell r="B238">
            <v>0.10053629755184187</v>
          </cell>
          <cell r="C238">
            <v>1.1098459958434954E-2</v>
          </cell>
          <cell r="D238">
            <v>0.32948118941167359</v>
          </cell>
          <cell r="E238">
            <v>1.5289589073299641</v>
          </cell>
          <cell r="F238">
            <v>1.6320129607671856</v>
          </cell>
          <cell r="G238">
            <v>1.6845549938280433</v>
          </cell>
          <cell r="H238">
            <v>1.7220236610216801</v>
          </cell>
          <cell r="I238">
            <v>1.767859810801899</v>
          </cell>
          <cell r="J238">
            <v>1.7683860176757746</v>
          </cell>
          <cell r="K238">
            <v>1.8261407172650703</v>
          </cell>
          <cell r="L238">
            <v>1.8610924772034418</v>
          </cell>
          <cell r="M238">
            <v>1.8618245226798673</v>
          </cell>
        </row>
        <row r="239">
          <cell r="B239">
            <v>5.1999544752740432</v>
          </cell>
          <cell r="C239">
            <v>9.15463043804038</v>
          </cell>
          <cell r="D239">
            <v>9.5497808999756053</v>
          </cell>
          <cell r="E239">
            <v>8.1662935806390724</v>
          </cell>
          <cell r="F239">
            <v>8.2796548753265693</v>
          </cell>
          <cell r="G239">
            <v>9.2176580494555402</v>
          </cell>
          <cell r="H239">
            <v>8.4148943281953095</v>
          </cell>
          <cell r="I239">
            <v>8.9660783346314439</v>
          </cell>
          <cell r="J239">
            <v>8.7257053097623025</v>
          </cell>
          <cell r="K239">
            <v>8.2306890156201149</v>
          </cell>
          <cell r="L239">
            <v>8.5365754048866123</v>
          </cell>
          <cell r="M239">
            <v>7.5784400127936582</v>
          </cell>
        </row>
        <row r="240">
          <cell r="B240">
            <v>9.6515565408453146</v>
          </cell>
          <cell r="C240">
            <v>9.8192713003755614</v>
          </cell>
          <cell r="D240">
            <v>8.0374604010268875</v>
          </cell>
          <cell r="E240">
            <v>6.7702483619974538</v>
          </cell>
          <cell r="F240">
            <v>6.284768900817153</v>
          </cell>
          <cell r="G240">
            <v>5.5173780625204314</v>
          </cell>
          <cell r="H240">
            <v>4.8721589221964052</v>
          </cell>
          <cell r="I240">
            <v>4.0301286388348156</v>
          </cell>
          <cell r="J240">
            <v>3.7813654805029246</v>
          </cell>
          <cell r="K240">
            <v>3.2068580700046114</v>
          </cell>
          <cell r="L240">
            <v>3.0151775485646235</v>
          </cell>
          <cell r="M240">
            <v>1.8840399875034819</v>
          </cell>
        </row>
        <row r="241">
          <cell r="B241">
            <v>2.8666874893491241</v>
          </cell>
          <cell r="C241">
            <v>3.3630600277754361</v>
          </cell>
          <cell r="D241">
            <v>3.2989170799811514</v>
          </cell>
          <cell r="E241">
            <v>3.4377251859389162</v>
          </cell>
          <cell r="F241">
            <v>3.5573199727158387</v>
          </cell>
          <cell r="G241">
            <v>3.6469033094050545</v>
          </cell>
          <cell r="H241">
            <v>3.7180533803488642</v>
          </cell>
          <cell r="I241">
            <v>3.7764394265746595</v>
          </cell>
          <cell r="J241">
            <v>3.8204348678996971</v>
          </cell>
          <cell r="K241">
            <v>3.8597147980879885</v>
          </cell>
          <cell r="L241">
            <v>3.85980177278029</v>
          </cell>
          <cell r="M241">
            <v>3.8607496860847936</v>
          </cell>
        </row>
        <row r="242">
          <cell r="B242">
            <v>2.506835210414402</v>
          </cell>
          <cell r="C242">
            <v>2.9280651738987511</v>
          </cell>
          <cell r="D242">
            <v>2.8804217159873038</v>
          </cell>
          <cell r="E242">
            <v>2.4784651126717936</v>
          </cell>
          <cell r="F242">
            <v>2.0531413774790899</v>
          </cell>
          <cell r="G242">
            <v>1.9758941147625377</v>
          </cell>
          <cell r="H242">
            <v>1.9730418856829983</v>
          </cell>
          <cell r="I242">
            <v>1.9078977274087765</v>
          </cell>
          <cell r="J242">
            <v>1.9068511995707245</v>
          </cell>
          <cell r="K242">
            <v>1.8465617328404882</v>
          </cell>
          <cell r="L242">
            <v>1.8237317335713801</v>
          </cell>
          <cell r="M242">
            <v>1.8316277482659538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2.9382861828263769</v>
          </cell>
          <cell r="C244">
            <v>6.902637972400842</v>
          </cell>
          <cell r="D244">
            <v>6.9024840474302778</v>
          </cell>
          <cell r="E244">
            <v>6.9017582382263001</v>
          </cell>
          <cell r="F244">
            <v>6.9028076871990827</v>
          </cell>
          <cell r="G244">
            <v>6.9029989240037279</v>
          </cell>
          <cell r="H244">
            <v>6.902308787919516</v>
          </cell>
          <cell r="I244">
            <v>6.9014845748008558</v>
          </cell>
          <cell r="J244">
            <v>6.9020974305296061</v>
          </cell>
          <cell r="K244">
            <v>6.9016875055509663</v>
          </cell>
          <cell r="L244">
            <v>6.9018582086929152</v>
          </cell>
          <cell r="M244">
            <v>6.9056554339135365</v>
          </cell>
        </row>
        <row r="245">
          <cell r="B245">
            <v>156.24815283883689</v>
          </cell>
          <cell r="C245">
            <v>162.14759443916157</v>
          </cell>
          <cell r="D245">
            <v>162.16484231155954</v>
          </cell>
          <cell r="E245">
            <v>161.91116181878283</v>
          </cell>
          <cell r="F245">
            <v>161.78347032485058</v>
          </cell>
          <cell r="G245">
            <v>159.25601479548718</v>
          </cell>
          <cell r="H245">
            <v>155.56889536170064</v>
          </cell>
          <cell r="I245">
            <v>151.93299409180676</v>
          </cell>
          <cell r="J245">
            <v>147.02792332746671</v>
          </cell>
          <cell r="K245">
            <v>140.4790016835459</v>
          </cell>
          <cell r="L245">
            <v>137.8442026126493</v>
          </cell>
          <cell r="M245">
            <v>120.78202678124079</v>
          </cell>
        </row>
      </sheetData>
      <sheetData sheetId="73">
        <row r="21">
          <cell r="B21">
            <v>78.719060579848176</v>
          </cell>
          <cell r="C21">
            <v>74.839735961359395</v>
          </cell>
          <cell r="D21">
            <v>78.788688078371067</v>
          </cell>
          <cell r="E21">
            <v>57.200568668406291</v>
          </cell>
          <cell r="F21">
            <v>43.326550390498127</v>
          </cell>
          <cell r="G21">
            <v>37.591156640333253</v>
          </cell>
          <cell r="H21">
            <v>32.332742649604732</v>
          </cell>
          <cell r="I21">
            <v>27.908294869924497</v>
          </cell>
          <cell r="J21">
            <v>25.468598887152314</v>
          </cell>
          <cell r="K21">
            <v>23.162051381061382</v>
          </cell>
          <cell r="L21">
            <v>21.45433204788689</v>
          </cell>
          <cell r="M21">
            <v>20.53463517764359</v>
          </cell>
        </row>
        <row r="22">
          <cell r="B22">
            <v>116.64031269401561</v>
          </cell>
          <cell r="C22">
            <v>110.32580806875153</v>
          </cell>
          <cell r="D22">
            <v>95.311485812872647</v>
          </cell>
          <cell r="E22">
            <v>70.078476961080256</v>
          </cell>
          <cell r="F22">
            <v>48.713441297754052</v>
          </cell>
          <cell r="G22">
            <v>44.386145175883136</v>
          </cell>
          <cell r="H22">
            <v>41.104617134109375</v>
          </cell>
          <cell r="I22">
            <v>39.593069666778725</v>
          </cell>
          <cell r="J22">
            <v>39.0356640613997</v>
          </cell>
          <cell r="K22">
            <v>33.430334843667687</v>
          </cell>
          <cell r="L22">
            <v>28.82345530900783</v>
          </cell>
          <cell r="M22">
            <v>29.102846567437723</v>
          </cell>
        </row>
        <row r="23">
          <cell r="B23">
            <v>1.0888414981435595</v>
          </cell>
          <cell r="C23">
            <v>1.3845007434395482</v>
          </cell>
          <cell r="D23">
            <v>1.8144865586080097</v>
          </cell>
          <cell r="E23">
            <v>1.665508763876304</v>
          </cell>
          <cell r="F23">
            <v>1.1424755209408499</v>
          </cell>
          <cell r="G23">
            <v>0.95012677636161991</v>
          </cell>
          <cell r="H23">
            <v>0.62288102777965992</v>
          </cell>
          <cell r="I23">
            <v>0.36938787308437004</v>
          </cell>
          <cell r="J23">
            <v>0.18557949992524003</v>
          </cell>
          <cell r="K23">
            <v>5.3321721015997525E-4</v>
          </cell>
          <cell r="L23">
            <v>3.464682634199967E-4</v>
          </cell>
          <cell r="M23">
            <v>6.878091223401217E-4</v>
          </cell>
        </row>
        <row r="24">
          <cell r="B24">
            <v>0.26454172312627028</v>
          </cell>
          <cell r="C24">
            <v>0.13227120308399662</v>
          </cell>
          <cell r="D24">
            <v>0.2156274183491533</v>
          </cell>
          <cell r="E24">
            <v>7.7465488455184129E-3</v>
          </cell>
          <cell r="F24">
            <v>6.8816255568759869E-3</v>
          </cell>
          <cell r="G24">
            <v>9.7730027089760214E-3</v>
          </cell>
          <cell r="H24">
            <v>9.2715435262151827E-3</v>
          </cell>
          <cell r="I24">
            <v>8.1052358643296605E-3</v>
          </cell>
          <cell r="J24">
            <v>8.3417498267838765E-3</v>
          </cell>
          <cell r="K24">
            <v>7.9742136597818741E-3</v>
          </cell>
          <cell r="L24">
            <v>8.1528956490410243E-3</v>
          </cell>
          <cell r="M24">
            <v>7.5464426914758544E-3</v>
          </cell>
        </row>
        <row r="25">
          <cell r="B25">
            <v>4.5589497465640756</v>
          </cell>
          <cell r="C25">
            <v>4.3341264057704896</v>
          </cell>
          <cell r="D25">
            <v>4.5631085402721316</v>
          </cell>
          <cell r="E25">
            <v>4.0770635670536661</v>
          </cell>
          <cell r="F25">
            <v>2.8510805909663701</v>
          </cell>
          <cell r="G25">
            <v>2.1788985496301847</v>
          </cell>
          <cell r="H25">
            <v>1.8741074633116679</v>
          </cell>
          <cell r="I25">
            <v>1.619849255218452</v>
          </cell>
          <cell r="J25">
            <v>1.4766320245885314</v>
          </cell>
          <cell r="K25">
            <v>1.34490086781536</v>
          </cell>
          <cell r="L25">
            <v>1.245080984625728</v>
          </cell>
          <cell r="M25">
            <v>1.1952560972785813</v>
          </cell>
        </row>
        <row r="26">
          <cell r="B26">
            <v>2.9751192930640649</v>
          </cell>
          <cell r="C26">
            <v>2.9709916917033961</v>
          </cell>
          <cell r="D26">
            <v>4.4716036872210099</v>
          </cell>
          <cell r="E26">
            <v>2.4081889428833705</v>
          </cell>
          <cell r="F26">
            <v>1.7834138585013255</v>
          </cell>
          <cell r="G26">
            <v>1.80265035984961</v>
          </cell>
          <cell r="H26">
            <v>1.6901236726142992</v>
          </cell>
          <cell r="I26">
            <v>1.6538759075674028</v>
          </cell>
          <cell r="J26">
            <v>1.6488487935586869</v>
          </cell>
          <cell r="K26">
            <v>1.6276400934485209</v>
          </cell>
          <cell r="L26">
            <v>1.7707456485623867</v>
          </cell>
          <cell r="M26">
            <v>1.9038885908367496</v>
          </cell>
        </row>
        <row r="27">
          <cell r="B27">
            <v>2.197048777674317E-2</v>
          </cell>
          <cell r="C27">
            <v>1.8510148101357034E-2</v>
          </cell>
          <cell r="D27">
            <v>8.9836652786650373E-3</v>
          </cell>
          <cell r="E27">
            <v>3.6571686192650278E-3</v>
          </cell>
          <cell r="F27">
            <v>3.5397562239898278E-3</v>
          </cell>
          <cell r="G27">
            <v>3.6690772810110277E-4</v>
          </cell>
          <cell r="H27">
            <v>4.1051156121568949E-4</v>
          </cell>
          <cell r="I27">
            <v>1.0628089051028832E-3</v>
          </cell>
          <cell r="J27">
            <v>5.4100926867918606E-4</v>
          </cell>
          <cell r="K27">
            <v>8.5492588613493125E-4</v>
          </cell>
          <cell r="L27">
            <v>7.0113636737461043E-4</v>
          </cell>
          <cell r="M27">
            <v>1.2566969964706936E-3</v>
          </cell>
        </row>
        <row r="28">
          <cell r="B28">
            <v>4.2402247055905598E-3</v>
          </cell>
          <cell r="C28">
            <v>6.2955017641868797E-5</v>
          </cell>
          <cell r="D28">
            <v>7.3001032612302497E-3</v>
          </cell>
          <cell r="E28">
            <v>0.88498283701302605</v>
          </cell>
          <cell r="F28">
            <v>1.1930869766544301</v>
          </cell>
          <cell r="G28">
            <v>1.1705066179396</v>
          </cell>
          <cell r="H28">
            <v>1.2828232632275001</v>
          </cell>
          <cell r="I28">
            <v>1.32138731462873</v>
          </cell>
          <cell r="J28">
            <v>1.32413908310766</v>
          </cell>
          <cell r="K28">
            <v>1.34751720162626</v>
          </cell>
          <cell r="L28">
            <v>1.2033480163565999</v>
          </cell>
          <cell r="M28">
            <v>1.07410909169036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1.2198340961287029</v>
          </cell>
          <cell r="F32">
            <v>1.1223348728387377</v>
          </cell>
          <cell r="G32">
            <v>1.0795318692807869</v>
          </cell>
          <cell r="H32">
            <v>0.62786459178440379</v>
          </cell>
          <cell r="I32">
            <v>1.4281823450181659</v>
          </cell>
          <cell r="J32">
            <v>2.3052942152697691</v>
          </cell>
          <cell r="K32">
            <v>2.6901946141287869</v>
          </cell>
          <cell r="L32">
            <v>2.5366885760617839</v>
          </cell>
          <cell r="M32">
            <v>3.0971330642677781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84.301783766113843</v>
          </cell>
          <cell r="E11">
            <v>85.299365539364373</v>
          </cell>
          <cell r="F11">
            <v>89.961314933392856</v>
          </cell>
          <cell r="G11">
            <v>93.085327940220594</v>
          </cell>
          <cell r="H11">
            <v>95.303008984478424</v>
          </cell>
          <cell r="I11">
            <v>97.191709425214896</v>
          </cell>
          <cell r="J11">
            <v>95.124640036059915</v>
          </cell>
          <cell r="K11">
            <v>95.631584570012095</v>
          </cell>
          <cell r="L11">
            <v>97.189080534852039</v>
          </cell>
          <cell r="M11">
            <v>98.854156177098531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5.4446652749079982</v>
          </cell>
          <cell r="F12">
            <v>5.7422305935375428</v>
          </cell>
          <cell r="G12">
            <v>5.9416371699272146</v>
          </cell>
          <cell r="H12">
            <v>6.0831894924326324</v>
          </cell>
          <cell r="I12">
            <v>6.203747469537511</v>
          </cell>
          <cell r="J12">
            <v>6.2037445988164448</v>
          </cell>
          <cell r="K12">
            <v>6.2037571696485232</v>
          </cell>
          <cell r="L12">
            <v>6.2037532331120113</v>
          </cell>
          <cell r="M12">
            <v>6.3098679544330345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0.16813468564650999</v>
          </cell>
          <cell r="G13">
            <v>0.33360366173041173</v>
          </cell>
          <cell r="H13">
            <v>0.62233234318443587</v>
          </cell>
          <cell r="I13">
            <v>0.71942493599391266</v>
          </cell>
          <cell r="J13">
            <v>0.79613388857984235</v>
          </cell>
          <cell r="K13">
            <v>0.92268046329595443</v>
          </cell>
          <cell r="L13">
            <v>0.94189120783375702</v>
          </cell>
          <cell r="M13">
            <v>0.95412344005306815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2.6083554230574655</v>
          </cell>
          <cell r="C53">
            <v>2.386614380949549</v>
          </cell>
          <cell r="D53">
            <v>2.390691733593358</v>
          </cell>
          <cell r="E53">
            <v>2.4033373823159554</v>
          </cell>
          <cell r="F53">
            <v>2.375361587672975</v>
          </cell>
          <cell r="G53">
            <v>2.6075541560939675</v>
          </cell>
          <cell r="H53">
            <v>3.1154532262191457</v>
          </cell>
          <cell r="I53">
            <v>3.2938283592739928</v>
          </cell>
          <cell r="J53">
            <v>3.3734889814668452</v>
          </cell>
          <cell r="K53">
            <v>3.4740716229477369</v>
          </cell>
          <cell r="L53">
            <v>3.4230440717459616</v>
          </cell>
          <cell r="M53">
            <v>3.3415681834166486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6.4953643483191303</v>
          </cell>
          <cell r="C55">
            <v>6.0785597492802719</v>
          </cell>
          <cell r="D55">
            <v>5.762953360626434</v>
          </cell>
          <cell r="E55">
            <v>5.256356568348294</v>
          </cell>
          <cell r="F55">
            <v>4.9382714500338309</v>
          </cell>
          <cell r="G55">
            <v>4.585715271007035</v>
          </cell>
          <cell r="H55">
            <v>4.1709781197498383</v>
          </cell>
          <cell r="I55">
            <v>4.0396674018753567</v>
          </cell>
          <cell r="J55">
            <v>3.9600059182972918</v>
          </cell>
          <cell r="K55">
            <v>3.8045865075339269</v>
          </cell>
          <cell r="L55">
            <v>3.7470867808153416</v>
          </cell>
          <cell r="M55">
            <v>3.6686837454365042</v>
          </cell>
        </row>
        <row r="56">
          <cell r="B56">
            <v>3.7927113234537102</v>
          </cell>
          <cell r="C56">
            <v>3.44276412278341</v>
          </cell>
          <cell r="D56">
            <v>3.4257962577228902</v>
          </cell>
          <cell r="E56">
            <v>3.4397560524827799</v>
          </cell>
          <cell r="F56">
            <v>3.4274040656264395</v>
          </cell>
          <cell r="G56">
            <v>3.2125737744650298</v>
          </cell>
          <cell r="H56">
            <v>3.0282242024410873</v>
          </cell>
          <cell r="I56">
            <v>2.7760997265090328</v>
          </cell>
          <cell r="J56">
            <v>2.6289376666467459</v>
          </cell>
          <cell r="K56">
            <v>2.5017028077791892</v>
          </cell>
          <cell r="L56">
            <v>2.2485508182391651</v>
          </cell>
          <cell r="M56">
            <v>1.9863546254347579</v>
          </cell>
        </row>
        <row r="57">
          <cell r="B57">
            <v>7.1804747876227371</v>
          </cell>
          <cell r="C57">
            <v>6.5874198111394211</v>
          </cell>
          <cell r="D57">
            <v>6.2790939825876384</v>
          </cell>
          <cell r="E57">
            <v>6.5512298101806792</v>
          </cell>
          <cell r="F57">
            <v>6.0051940528496672</v>
          </cell>
          <cell r="G57">
            <v>5.7259565633273999</v>
          </cell>
          <cell r="H57">
            <v>5.5754900271533607</v>
          </cell>
          <cell r="I57">
            <v>5.24001127909668</v>
          </cell>
          <cell r="J57">
            <v>4.9632839069469101</v>
          </cell>
          <cell r="K57">
            <v>4.53726688554306</v>
          </cell>
          <cell r="L57">
            <v>4.2028242623361001</v>
          </cell>
          <cell r="M57">
            <v>3.0138520917825065</v>
          </cell>
        </row>
        <row r="58">
          <cell r="B58">
            <v>14.551072040608098</v>
          </cell>
          <cell r="C58">
            <v>13.869526986046214</v>
          </cell>
          <cell r="D58">
            <v>13.031333465915171</v>
          </cell>
          <cell r="E58">
            <v>9.6212301331547199</v>
          </cell>
          <cell r="F58">
            <v>6.9539464959616346</v>
          </cell>
          <cell r="G58">
            <v>6.1883911433426961</v>
          </cell>
          <cell r="H58">
            <v>5.526201135786585</v>
          </cell>
          <cell r="I58">
            <v>5.0635622277295562</v>
          </cell>
          <cell r="J58">
            <v>4.825792401075633</v>
          </cell>
          <cell r="K58">
            <v>4.2223383607582052</v>
          </cell>
          <cell r="L58">
            <v>3.7517042443877533</v>
          </cell>
          <cell r="M58">
            <v>3.7035941754745023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300.18516499306372</v>
      </c>
      <c r="G2" s="3">
        <f t="shared" ref="G2:K2" si="0">G3+G8+G11+G12+G16+G17+G18+G19</f>
        <v>295.23045339292293</v>
      </c>
      <c r="H2" s="3">
        <f t="shared" si="0"/>
        <v>330.81030987827063</v>
      </c>
      <c r="I2" s="3">
        <f t="shared" si="0"/>
        <v>365.77710052274273</v>
      </c>
      <c r="J2" s="3">
        <f t="shared" si="0"/>
        <v>376.94096566699017</v>
      </c>
      <c r="K2" s="3">
        <f t="shared" si="0"/>
        <v>383.11306660810783</v>
      </c>
      <c r="L2" s="3">
        <f t="shared" ref="L2:O2" si="1">L3+L8+L11+L12+L16+L17+L18+L19</f>
        <v>388.18085255510323</v>
      </c>
      <c r="M2" s="3">
        <f t="shared" si="1"/>
        <v>394.74204508207163</v>
      </c>
      <c r="N2" s="3">
        <f t="shared" si="1"/>
        <v>399.40955784946527</v>
      </c>
      <c r="O2" s="3">
        <f t="shared" si="1"/>
        <v>406.26180742994075</v>
      </c>
      <c r="P2" s="3">
        <f>P3+P8+P11+P12+P16+P17+P18+P19</f>
        <v>411.71006943553937</v>
      </c>
      <c r="Q2" s="3">
        <f>Q3+Q8+Q11+Q12+Q16+Q17+Q18+Q19</f>
        <v>419.9279377178122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44.972351560426915</v>
      </c>
      <c r="G3" s="1">
        <f t="shared" ref="G3:K3" si="4">SUM(G4:G7)</f>
        <v>48.190464093912581</v>
      </c>
      <c r="H3" s="1">
        <f t="shared" si="4"/>
        <v>48.190468661574528</v>
      </c>
      <c r="I3" s="1">
        <f t="shared" si="4"/>
        <v>48.19047538277276</v>
      </c>
      <c r="J3" s="1">
        <f t="shared" si="4"/>
        <v>48.196126212616122</v>
      </c>
      <c r="K3" s="1">
        <f t="shared" si="4"/>
        <v>48.196136292832684</v>
      </c>
      <c r="L3" s="1">
        <f t="shared" ref="L3:O3" si="5">SUM(L4:L7)</f>
        <v>48.19614734313911</v>
      </c>
      <c r="M3" s="1">
        <f t="shared" si="5"/>
        <v>48.196184646804255</v>
      </c>
      <c r="N3" s="1">
        <f t="shared" si="5"/>
        <v>48.196192889688419</v>
      </c>
      <c r="O3" s="1">
        <f t="shared" si="5"/>
        <v>48.196233017228224</v>
      </c>
      <c r="P3" s="1">
        <f>SUM(P4:P7)</f>
        <v>48.196256362698158</v>
      </c>
      <c r="Q3" s="1">
        <f>SUM(Q4:Q7)</f>
        <v>48.196570450448064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11.111871982582983</v>
      </c>
      <c r="G4" s="1" cm="1">
        <f t="array" ref="G4">SUMPRODUCT(("RNWWOD1"=[1]OUT_PrimaryEnergyCons!$A$1:$A$1000)*1,[1]OUT_PrimaryEnergyCons!E$1:E$1000)</f>
        <v>11.952882683726225</v>
      </c>
      <c r="H4" s="1" cm="1">
        <f t="array" ref="H4">SUMPRODUCT(("RNWWOD1"=[1]OUT_PrimaryEnergyCons!$A$1:$A$1000)*1,[1]OUT_PrimaryEnergyCons!F$1:F$1000)</f>
        <v>13.21438907169582</v>
      </c>
      <c r="I4" s="1" cm="1">
        <f t="array" ref="I4">SUMPRODUCT(("RNWWOD1"=[1]OUT_PrimaryEnergyCons!$A$1:$A$1000)*1,[1]OUT_PrimaryEnergyCons!G$1:G$1000)</f>
        <v>15.316907723206896</v>
      </c>
      <c r="J4" s="1" cm="1">
        <f t="array" ref="J4">SUMPRODUCT(("RNWWOD1"=[1]OUT_PrimaryEnergyCons!$A$1:$A$1000)*1,[1]OUT_PrimaryEnergyCons!H$1:H$1000)</f>
        <v>15.849133924215149</v>
      </c>
      <c r="K4" s="1" cm="1">
        <f t="array" ref="K4">SUMPRODUCT(("RNWWOD1"=[1]OUT_PrimaryEnergyCons!$A$1:$A$1000)*1,[1]OUT_PrimaryEnergyCons!I$1:I$1000)</f>
        <v>16.26639139091855</v>
      </c>
      <c r="L4" s="1" cm="1">
        <f t="array" ref="L4">SUMPRODUCT(("RNWWOD1"=[1]OUT_PrimaryEnergyCons!$A$1:$A$1000)*1,[1]OUT_PrimaryEnergyCons!J$1:J$1000)</f>
        <v>16.611690141666489</v>
      </c>
      <c r="M4" s="1" cm="1">
        <f t="array" ref="M4">SUMPRODUCT(("RNWWOD1"=[1]OUT_PrimaryEnergyCons!$A$1:$A$1000)*1,[1]OUT_PrimaryEnergyCons!K$1:K$1000)</f>
        <v>16.956983420689543</v>
      </c>
      <c r="N4" s="1" cm="1">
        <f t="array" ref="N4">SUMPRODUCT(("RNWWOD1"=[1]OUT_PrimaryEnergyCons!$A$1:$A$1000)*1,[1]OUT_PrimaryEnergyCons!L$1:L$1000)</f>
        <v>17.015755776573872</v>
      </c>
      <c r="O4" s="1" cm="1">
        <f t="array" ref="O4">SUMPRODUCT(("RNWWOD1"=[1]OUT_PrimaryEnergyCons!$A$1:$A$1000)*1,[1]OUT_PrimaryEnergyCons!M$1:M$1000)</f>
        <v>17.074519830359616</v>
      </c>
      <c r="P4" s="1" cm="1">
        <f t="array" ref="P4">SUMPRODUCT(("RNWWOD1"=[1]OUT_PrimaryEnergyCons!$A$1:$A$1000)*1,[1]OUT_PrimaryEnergyCons!N$1:N$1000)</f>
        <v>17.133287465994254</v>
      </c>
      <c r="Q4" s="1" cm="1">
        <f t="array" ref="Q4">SUMPRODUCT(("RNWWOD1"=[1]OUT_PrimaryEnergyCons!$A$1:$A$1000)*1,[1]OUT_PrimaryEnergyCons!O$1:O$1000)</f>
        <v>17.192051694815575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7.5116655267441388</v>
      </c>
      <c r="G5" s="1" cm="1">
        <f t="array" ref="G5">SUMPRODUCT(("RNWWOD2"=[1]OUT_PrimaryEnergyCons!$A$1:$A$1000)*1,[1]OUT_PrimaryEnergyCons!E$1:E$1000)</f>
        <v>7.5431411268607524</v>
      </c>
      <c r="H5" s="1" cm="1">
        <f t="array" ref="H5">SUMPRODUCT(("RNWWOD2"=[1]OUT_PrimaryEnergyCons!$A$1:$A$1000)*1,[1]OUT_PrimaryEnergyCons!F$1:F$1000)</f>
        <v>7.5903446457226158</v>
      </c>
      <c r="I5" s="1" cm="1">
        <f t="array" ref="I5">SUMPRODUCT(("RNWWOD2"=[1]OUT_PrimaryEnergyCons!$A$1:$A$1000)*1,[1]OUT_PrimaryEnergyCons!G$1:G$1000)</f>
        <v>7.6690247376560885</v>
      </c>
      <c r="J5" s="1" cm="1">
        <f t="array" ref="J5">SUMPRODUCT(("RNWWOD2"=[1]OUT_PrimaryEnergyCons!$A$1:$A$1000)*1,[1]OUT_PrimaryEnergyCons!H$1:H$1000)</f>
        <v>7.6690221958298146</v>
      </c>
      <c r="K5" s="1" cm="1">
        <f t="array" ref="K5">SUMPRODUCT(("RNWWOD2"=[1]OUT_PrimaryEnergyCons!$A$1:$A$1000)*1,[1]OUT_PrimaryEnergyCons!I$1:I$1000)</f>
        <v>7.6690228407593359</v>
      </c>
      <c r="L5" s="1" cm="1">
        <f t="array" ref="L5">SUMPRODUCT(("RNWWOD2"=[1]OUT_PrimaryEnergyCons!$A$1:$A$1000)*1,[1]OUT_PrimaryEnergyCons!J$1:J$1000)</f>
        <v>7.6690228881158466</v>
      </c>
      <c r="M5" s="1" cm="1">
        <f t="array" ref="M5">SUMPRODUCT(("RNWWOD2"=[1]OUT_PrimaryEnergyCons!$A$1:$A$1000)*1,[1]OUT_PrimaryEnergyCons!K$1:K$1000)</f>
        <v>7.6690172796021248</v>
      </c>
      <c r="N5" s="1" cm="1">
        <f t="array" ref="N5">SUMPRODUCT(("RNWWOD2"=[1]OUT_PrimaryEnergyCons!$A$1:$A$1000)*1,[1]OUT_PrimaryEnergyCons!L$1:L$1000)</f>
        <v>7.6690224282547748</v>
      </c>
      <c r="O5" s="1" cm="1">
        <f t="array" ref="O5">SUMPRODUCT(("RNWWOD2"=[1]OUT_PrimaryEnergyCons!$A$1:$A$1000)*1,[1]OUT_PrimaryEnergyCons!M$1:M$1000)</f>
        <v>7.6690189204541808</v>
      </c>
      <c r="P5" s="1" cm="1">
        <f t="array" ref="P5">SUMPRODUCT(("RNWWOD2"=[1]OUT_PrimaryEnergyCons!$A$1:$A$1000)*1,[1]OUT_PrimaryEnergyCons!N$1:N$1000)</f>
        <v>7.6690192385037541</v>
      </c>
      <c r="Q5" s="1" cm="1">
        <f t="array" ref="Q5">SUMPRODUCT(("RNWWOD2"=[1]OUT_PrimaryEnergyCons!$A$1:$A$1000)*1,[1]OUT_PrimaryEnergyCons!O$1:O$1000)</f>
        <v>7.6690098227876407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3.1682384790524858</v>
      </c>
      <c r="G6" s="1" cm="1">
        <f t="array" ref="G6">SUMPRODUCT(("RNWWOD3"=[1]OUT_PrimaryEnergyCons!$A$1:$A$1000)*1,[1]OUT_PrimaryEnergyCons!E$1:E$1000)</f>
        <v>3.4956710386837009</v>
      </c>
      <c r="H6" s="1" cm="1">
        <f t="array" ref="H6">SUMPRODUCT(("RNWWOD3"=[1]OUT_PrimaryEnergyCons!$A$1:$A$1000)*1,[1]OUT_PrimaryEnergyCons!F$1:F$1000)</f>
        <v>3.986809089406965</v>
      </c>
      <c r="I6" s="1" cm="1">
        <f t="array" ref="I6">SUMPRODUCT(("RNWWOD3"=[1]OUT_PrimaryEnergyCons!$A$1:$A$1000)*1,[1]OUT_PrimaryEnergyCons!G$1:G$1000)</f>
        <v>4.8053831636496964</v>
      </c>
      <c r="J6" s="1" cm="1">
        <f t="array" ref="J6">SUMPRODUCT(("RNWWOD3"=[1]OUT_PrimaryEnergyCons!$A$1:$A$1000)*1,[1]OUT_PrimaryEnergyCons!H$1:H$1000)</f>
        <v>4.8053777720608286</v>
      </c>
      <c r="K6" s="1" cm="1">
        <f t="array" ref="K6">SUMPRODUCT(("RNWWOD3"=[1]OUT_PrimaryEnergyCons!$A$1:$A$1000)*1,[1]OUT_PrimaryEnergyCons!I$1:I$1000)</f>
        <v>4.8053786302085522</v>
      </c>
      <c r="L6" s="1" cm="1">
        <f t="array" ref="L6">SUMPRODUCT(("RNWWOD3"=[1]OUT_PrimaryEnergyCons!$A$1:$A$1000)*1,[1]OUT_PrimaryEnergyCons!J$1:J$1000)</f>
        <v>4.8053788471727756</v>
      </c>
      <c r="M6" s="1" cm="1">
        <f t="array" ref="M6">SUMPRODUCT(("RNWWOD3"=[1]OUT_PrimaryEnergyCons!$A$1:$A$1000)*1,[1]OUT_PrimaryEnergyCons!K$1:K$1000)</f>
        <v>4.8053672573950834</v>
      </c>
      <c r="N6" s="1" cm="1">
        <f t="array" ref="N6">SUMPRODUCT(("RNWWOD3"=[1]OUT_PrimaryEnergyCons!$A$1:$A$1000)*1,[1]OUT_PrimaryEnergyCons!L$1:L$1000)</f>
        <v>4.8053781021176372</v>
      </c>
      <c r="O6" s="1" cm="1">
        <f t="array" ref="O6">SUMPRODUCT(("RNWWOD3"=[1]OUT_PrimaryEnergyCons!$A$1:$A$1000)*1,[1]OUT_PrimaryEnergyCons!M$1:M$1000)</f>
        <v>4.8053707114298732</v>
      </c>
      <c r="P6" s="1" cm="1">
        <f t="array" ref="P6">SUMPRODUCT(("RNWWOD3"=[1]OUT_PrimaryEnergyCons!$A$1:$A$1000)*1,[1]OUT_PrimaryEnergyCons!N$1:N$1000)</f>
        <v>4.8053739074064517</v>
      </c>
      <c r="Q6" s="1" cm="1">
        <f t="array" ref="Q6">SUMPRODUCT(("RNWWOD3"=[1]OUT_PrimaryEnergyCons!$A$1:$A$1000)*1,[1]OUT_PrimaryEnergyCons!O$1:O$1000)</f>
        <v>4.8053605510617041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23.180575572047303</v>
      </c>
      <c r="G7" s="1" cm="1">
        <f t="array" ref="G7">SUMPRODUCT(("RNWWOD4"=[1]OUT_PrimaryEnergyCons!$A$1:$A$1000)*1+("RNWWOD5"=[1]OUT_PrimaryEnergyCons!$A$1:$A$1000)*1,[1]OUT_PrimaryEnergyCons!E$1:E$1000)</f>
        <v>25.198769244641902</v>
      </c>
      <c r="H7" s="1" cm="1">
        <f t="array" ref="H7">SUMPRODUCT(("RNWWOD4"=[1]OUT_PrimaryEnergyCons!$A$1:$A$1000)*1+("RNWWOD5"=[1]OUT_PrimaryEnergyCons!$A$1:$A$1000)*1,[1]OUT_PrimaryEnergyCons!F$1:F$1000)</f>
        <v>23.398925854749127</v>
      </c>
      <c r="I7" s="1" cm="1">
        <f t="array" ref="I7">SUMPRODUCT(("RNWWOD4"=[1]OUT_PrimaryEnergyCons!$A$1:$A$1000)*1+("RNWWOD5"=[1]OUT_PrimaryEnergyCons!$A$1:$A$1000)*1,[1]OUT_PrimaryEnergyCons!G$1:G$1000)</f>
        <v>20.39915975826008</v>
      </c>
      <c r="J7" s="1" cm="1">
        <f t="array" ref="J7">SUMPRODUCT(("RNWWOD4"=[1]OUT_PrimaryEnergyCons!$A$1:$A$1000)*1+("RNWWOD5"=[1]OUT_PrimaryEnergyCons!$A$1:$A$1000)*1,[1]OUT_PrimaryEnergyCons!H$1:H$1000)</f>
        <v>19.872592320510332</v>
      </c>
      <c r="K7" s="1" cm="1">
        <f t="array" ref="K7">SUMPRODUCT(("RNWWOD4"=[1]OUT_PrimaryEnergyCons!$A$1:$A$1000)*1+("RNWWOD5"=[1]OUT_PrimaryEnergyCons!$A$1:$A$1000)*1,[1]OUT_PrimaryEnergyCons!I$1:I$1000)</f>
        <v>19.455343430946247</v>
      </c>
      <c r="L7" s="1" cm="1">
        <f t="array" ref="L7">SUMPRODUCT(("RNWWOD4"=[1]OUT_PrimaryEnergyCons!$A$1:$A$1000)*1+("RNWWOD5"=[1]OUT_PrimaryEnergyCons!$A$1:$A$1000)*1,[1]OUT_PrimaryEnergyCons!J$1:J$1000)</f>
        <v>19.110055466183997</v>
      </c>
      <c r="M7" s="1" cm="1">
        <f t="array" ref="M7">SUMPRODUCT(("RNWWOD4"=[1]OUT_PrimaryEnergyCons!$A$1:$A$1000)*1+("RNWWOD5"=[1]OUT_PrimaryEnergyCons!$A$1:$A$1000)*1,[1]OUT_PrimaryEnergyCons!K$1:K$1000)</f>
        <v>18.764816689117506</v>
      </c>
      <c r="N7" s="1" cm="1">
        <f t="array" ref="N7">SUMPRODUCT(("RNWWOD4"=[1]OUT_PrimaryEnergyCons!$A$1:$A$1000)*1+("RNWWOD5"=[1]OUT_PrimaryEnergyCons!$A$1:$A$1000)*1,[1]OUT_PrimaryEnergyCons!L$1:L$1000)</f>
        <v>18.706036582742136</v>
      </c>
      <c r="O7" s="1" cm="1">
        <f t="array" ref="O7">SUMPRODUCT(("RNWWOD4"=[1]OUT_PrimaryEnergyCons!$A$1:$A$1000)*1+("RNWWOD5"=[1]OUT_PrimaryEnergyCons!$A$1:$A$1000)*1,[1]OUT_PrimaryEnergyCons!M$1:M$1000)</f>
        <v>18.647323554984553</v>
      </c>
      <c r="P7" s="1" cm="1">
        <f t="array" ref="P7">SUMPRODUCT(("RNWWOD4"=[1]OUT_PrimaryEnergyCons!$A$1:$A$1000)*1+("RNWWOD5"=[1]OUT_PrimaryEnergyCons!$A$1:$A$1000)*1,[1]OUT_PrimaryEnergyCons!N$1:N$1000)</f>
        <v>18.588575750793698</v>
      </c>
      <c r="Q7" s="1" cm="1">
        <f t="array" ref="Q7">SUMPRODUCT(("RNWWOD4"=[1]OUT_PrimaryEnergyCons!$A$1:$A$1000)*1+("RNWWOD5"=[1]OUT_PrimaryEnergyCons!$A$1:$A$1000)*1,[1]OUT_PrimaryEnergyCons!O$1:O$1000)</f>
        <v>18.53014838178315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70.030547389385461</v>
      </c>
      <c r="G8" s="1">
        <f t="shared" ref="G8:K8" si="9">SUM(G9:G10)</f>
        <v>69.982366364368175</v>
      </c>
      <c r="H8" s="1">
        <f t="shared" si="9"/>
        <v>69.589413699469958</v>
      </c>
      <c r="I8" s="1">
        <f t="shared" si="9"/>
        <v>69.139972012585417</v>
      </c>
      <c r="J8" s="1">
        <f t="shared" si="9"/>
        <v>69.03759471169181</v>
      </c>
      <c r="K8" s="1">
        <f t="shared" si="9"/>
        <v>69.259470286851865</v>
      </c>
      <c r="L8" s="1">
        <f t="shared" ref="L8:O8" si="10">SUM(L9:L10)</f>
        <v>69.481346141038074</v>
      </c>
      <c r="M8" s="1">
        <f t="shared" si="10"/>
        <v>69.70323857449938</v>
      </c>
      <c r="N8" s="1">
        <f t="shared" si="10"/>
        <v>69.703236519001081</v>
      </c>
      <c r="O8" s="1">
        <f t="shared" si="10"/>
        <v>69.703288100930308</v>
      </c>
      <c r="P8" s="1">
        <f>SUM(P9:P10)</f>
        <v>69.703295622679946</v>
      </c>
      <c r="Q8" s="1">
        <f>SUM(Q9:Q10)</f>
        <v>69.703482570039199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35.930592613315881</v>
      </c>
      <c r="G9" s="1" cm="1">
        <f t="array" ref="G9">SUMPRODUCT(("RNNWWST1"=[1]OUT_PrimaryEnergyCons!$A$1:$A$1000)*1,[1]OUT_PrimaryEnergyCons!E$1:E$1000)</f>
        <v>35.882382656668746</v>
      </c>
      <c r="H9" s="1" cm="1">
        <f t="array" ref="H9">SUMPRODUCT(("RNNWWST1"=[1]OUT_PrimaryEnergyCons!$A$1:$A$1000)*1,[1]OUT_PrimaryEnergyCons!F$1:F$1000)</f>
        <v>35.489418523313553</v>
      </c>
      <c r="I9" s="1" cm="1">
        <f t="array" ref="I9">SUMPRODUCT(("RNNWWST1"=[1]OUT_PrimaryEnergyCons!$A$1:$A$1000)*1,[1]OUT_PrimaryEnergyCons!G$1:G$1000)</f>
        <v>35.039978261043288</v>
      </c>
      <c r="J9" s="1" cm="1">
        <f t="array" ref="J9">SUMPRODUCT(("RNNWWST1"=[1]OUT_PrimaryEnergyCons!$A$1:$A$1000)*1,[1]OUT_PrimaryEnergyCons!H$1:H$1000)</f>
        <v>34.937592216465788</v>
      </c>
      <c r="K9" s="1" cm="1">
        <f t="array" ref="K9">SUMPRODUCT(("RNNWWST1"=[1]OUT_PrimaryEnergyCons!$A$1:$A$1000)*1,[1]OUT_PrimaryEnergyCons!I$1:I$1000)</f>
        <v>35.159456035687384</v>
      </c>
      <c r="L9" s="1" cm="1">
        <f t="array" ref="L9">SUMPRODUCT(("RNNWWST1"=[1]OUT_PrimaryEnergyCons!$A$1:$A$1000)*1,[1]OUT_PrimaryEnergyCons!J$1:J$1000)</f>
        <v>35.381323455210257</v>
      </c>
      <c r="M9" s="1" cm="1">
        <f t="array" ref="M9">SUMPRODUCT(("RNNWWST1"=[1]OUT_PrimaryEnergyCons!$A$1:$A$1000)*1,[1]OUT_PrimaryEnergyCons!K$1:K$1000)</f>
        <v>35.603202843303727</v>
      </c>
      <c r="N9" s="1" cm="1">
        <f t="array" ref="N9">SUMPRODUCT(("RNNWWST1"=[1]OUT_PrimaryEnergyCons!$A$1:$A$1000)*1,[1]OUT_PrimaryEnergyCons!L$1:L$1000)</f>
        <v>35.603190214409807</v>
      </c>
      <c r="O9" s="1" cm="1">
        <f t="array" ref="O9">SUMPRODUCT(("RNNWWST1"=[1]OUT_PrimaryEnergyCons!$A$1:$A$1000)*1,[1]OUT_PrimaryEnergyCons!M$1:M$1000)</f>
        <v>35.603208098744162</v>
      </c>
      <c r="P9" s="1" cm="1">
        <f t="array" ref="P9">SUMPRODUCT(("RNNWWST1"=[1]OUT_PrimaryEnergyCons!$A$1:$A$1000)*1,[1]OUT_PrimaryEnergyCons!N$1:N$1000)</f>
        <v>35.603193506853771</v>
      </c>
      <c r="Q9" s="1" cm="1">
        <f t="array" ref="Q9">SUMPRODUCT(("RNNWWST1"=[1]OUT_PrimaryEnergyCons!$A$1:$A$1000)*1,[1]OUT_PrimaryEnergyCons!O$1:O$1000)</f>
        <v>35.603214573732615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34.09995477606958</v>
      </c>
      <c r="G10" s="1" cm="1">
        <f t="array" ref="G10">SUMPRODUCT(("RNWWST1"=[1]OUT_PrimaryEnergyCons!$A$1:$A$1000)*1,[1]OUT_PrimaryEnergyCons!E$1:E$1000)</f>
        <v>34.099983707699423</v>
      </c>
      <c r="H10" s="1" cm="1">
        <f t="array" ref="H10">SUMPRODUCT(("RNWWST1"=[1]OUT_PrimaryEnergyCons!$A$1:$A$1000)*1,[1]OUT_PrimaryEnergyCons!F$1:F$1000)</f>
        <v>34.099995176156405</v>
      </c>
      <c r="I10" s="1" cm="1">
        <f t="array" ref="I10">SUMPRODUCT(("RNWWST1"=[1]OUT_PrimaryEnergyCons!$A$1:$A$1000)*1,[1]OUT_PrimaryEnergyCons!G$1:G$1000)</f>
        <v>34.099993751542137</v>
      </c>
      <c r="J10" s="1" cm="1">
        <f t="array" ref="J10">SUMPRODUCT(("RNWWST1"=[1]OUT_PrimaryEnergyCons!$A$1:$A$1000)*1,[1]OUT_PrimaryEnergyCons!H$1:H$1000)</f>
        <v>34.100002495226029</v>
      </c>
      <c r="K10" s="1" cm="1">
        <f t="array" ref="K10">SUMPRODUCT(("RNWWST1"=[1]OUT_PrimaryEnergyCons!$A$1:$A$1000)*1,[1]OUT_PrimaryEnergyCons!I$1:I$1000)</f>
        <v>34.100014251164488</v>
      </c>
      <c r="L10" s="1" cm="1">
        <f t="array" ref="L10">SUMPRODUCT(("RNWWST1"=[1]OUT_PrimaryEnergyCons!$A$1:$A$1000)*1,[1]OUT_PrimaryEnergyCons!J$1:J$1000)</f>
        <v>34.100022685827824</v>
      </c>
      <c r="M10" s="1" cm="1">
        <f t="array" ref="M10">SUMPRODUCT(("RNWWST1"=[1]OUT_PrimaryEnergyCons!$A$1:$A$1000)*1,[1]OUT_PrimaryEnergyCons!K$1:K$1000)</f>
        <v>34.100035731195646</v>
      </c>
      <c r="N10" s="1" cm="1">
        <f t="array" ref="N10">SUMPRODUCT(("RNWWST1"=[1]OUT_PrimaryEnergyCons!$A$1:$A$1000)*1,[1]OUT_PrimaryEnergyCons!L$1:L$1000)</f>
        <v>34.100046304591274</v>
      </c>
      <c r="O10" s="1" cm="1">
        <f t="array" ref="O10">SUMPRODUCT(("RNWWST1"=[1]OUT_PrimaryEnergyCons!$A$1:$A$1000)*1,[1]OUT_PrimaryEnergyCons!M$1:M$1000)</f>
        <v>34.100080002186147</v>
      </c>
      <c r="P10" s="1" cm="1">
        <f t="array" ref="P10">SUMPRODUCT(("RNWWST1"=[1]OUT_PrimaryEnergyCons!$A$1:$A$1000)*1,[1]OUT_PrimaryEnergyCons!N$1:N$1000)</f>
        <v>34.100102115826168</v>
      </c>
      <c r="Q10" s="1" cm="1">
        <f t="array" ref="Q10">SUMPRODUCT(("RNWWST1"=[1]OUT_PrimaryEnergyCons!$A$1:$A$1000)*1,[1]OUT_PrimaryEnergyCons!O$1:O$1000)</f>
        <v>34.100267996306592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3.7980884154034444</v>
      </c>
      <c r="G11" s="1" cm="1">
        <f t="array" ref="G11">SUMPRODUCT(("mnr"=[1]OUT_PrimaryEnergyCons!$C$1:$C$1000)*1,[1]OUT_PrimaryEnergyCons!E$1:E$1000)</f>
        <v>12.162567233633743</v>
      </c>
      <c r="H11" s="1" cm="1">
        <f t="array" ref="H11">SUMPRODUCT(("mnr"=[1]OUT_PrimaryEnergyCons!$C$1:$C$1000)*1,[1]OUT_PrimaryEnergyCons!F$1:F$1000)</f>
        <v>12.539765895305477</v>
      </c>
      <c r="I11" s="1" cm="1">
        <f t="array" ref="I11">SUMPRODUCT(("mnr"=[1]OUT_PrimaryEnergyCons!$C$1:$C$1000)*1,[1]OUT_PrimaryEnergyCons!G$1:G$1000)</f>
        <v>12.540414067414439</v>
      </c>
      <c r="J11" s="1" cm="1">
        <f t="array" ref="J11">SUMPRODUCT(("mnr"=[1]OUT_PrimaryEnergyCons!$C$1:$C$1000)*1,[1]OUT_PrimaryEnergyCons!H$1:H$1000)</f>
        <v>12.540423311179778</v>
      </c>
      <c r="K11" s="1" cm="1">
        <f t="array" ref="K11">SUMPRODUCT(("mnr"=[1]OUT_PrimaryEnergyCons!$C$1:$C$1000)*1,[1]OUT_PrimaryEnergyCons!I$1:I$1000)</f>
        <v>12.543526797962379</v>
      </c>
      <c r="L11" s="1" cm="1">
        <f t="array" ref="L11">SUMPRODUCT(("mnr"=[1]OUT_PrimaryEnergyCons!$C$1:$C$1000)*1,[1]OUT_PrimaryEnergyCons!J$1:J$1000)</f>
        <v>12.543758285712451</v>
      </c>
      <c r="M11" s="1" cm="1">
        <f t="array" ref="M11">SUMPRODUCT(("mnr"=[1]OUT_PrimaryEnergyCons!$C$1:$C$1000)*1,[1]OUT_PrimaryEnergyCons!K$1:K$1000)</f>
        <v>12.543979343368372</v>
      </c>
      <c r="N11" s="1" cm="1">
        <f t="array" ref="N11">SUMPRODUCT(("mnr"=[1]OUT_PrimaryEnergyCons!$C$1:$C$1000)*1,[1]OUT_PrimaryEnergyCons!L$1:L$1000)</f>
        <v>12.544090900284214</v>
      </c>
      <c r="O11" s="1" cm="1">
        <f t="array" ref="O11">SUMPRODUCT(("mnr"=[1]OUT_PrimaryEnergyCons!$C$1:$C$1000)*1,[1]OUT_PrimaryEnergyCons!M$1:M$1000)</f>
        <v>12.544520010305085</v>
      </c>
      <c r="P11" s="1" cm="1">
        <f t="array" ref="P11">SUMPRODUCT(("mnr"=[1]OUT_PrimaryEnergyCons!$C$1:$C$1000)*1,[1]OUT_PrimaryEnergyCons!N$1:N$1000)</f>
        <v>12.545169152803641</v>
      </c>
      <c r="Q11" s="1" cm="1">
        <f t="array" ref="Q11">SUMPRODUCT(("mnr"=[1]OUT_PrimaryEnergyCons!$C$1:$C$1000)*1,[1]OUT_PrimaryEnergyCons!O$1:O$1000)</f>
        <v>12.547359972459569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149.4304936200646</v>
      </c>
      <c r="G12" s="1">
        <f t="shared" ref="G12:K12" si="11">SUM(G13:G15)</f>
        <v>125.61148194367559</v>
      </c>
      <c r="H12" s="1">
        <f t="shared" si="11"/>
        <v>141.41111903853141</v>
      </c>
      <c r="I12" s="1">
        <f t="shared" si="11"/>
        <v>150.01964662588696</v>
      </c>
      <c r="J12" s="1">
        <f t="shared" si="11"/>
        <v>150.06704031418829</v>
      </c>
      <c r="K12" s="1">
        <f t="shared" si="11"/>
        <v>150.1051202935229</v>
      </c>
      <c r="L12" s="1">
        <f t="shared" ref="L12:O12" si="12">SUM(L13:L15)</f>
        <v>150.14503203704515</v>
      </c>
      <c r="M12" s="1">
        <f t="shared" si="12"/>
        <v>150.18568327466676</v>
      </c>
      <c r="N12" s="1">
        <f t="shared" si="12"/>
        <v>150.22302035780083</v>
      </c>
      <c r="O12" s="1">
        <f t="shared" si="12"/>
        <v>150.27191084980635</v>
      </c>
      <c r="P12" s="1">
        <f>SUM(P13:P15)</f>
        <v>150.32046144524398</v>
      </c>
      <c r="Q12" s="1">
        <f>SUM(Q13:Q15)</f>
        <v>150.42750363822088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66.7456800000746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49.798797305985801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68.524871035096282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69.609915453545028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70.693213230314711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71.777539768697167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72.860359813809609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73.946132057374257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73.945408851281968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73.946536685074193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73.946385342577102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73.943070310644615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66.632400543495862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55.764000199764006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65.561507829188386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64.482664585531069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63.400014087216462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62.315693983555633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61.232876855847366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60.147108836986277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60.147837149137935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60.146716204105758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60.146883126643957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60.150287290817346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16.05241307649414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20.048684437925768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7.3247401742467604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15.927066586810877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15.97381299665714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16.011886541270123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16.051795367388195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16.092442380306242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16.129774357380928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16.178657960626403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16.227192976022899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16.334146036758941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12.556513694077937</v>
      </c>
      <c r="G16" s="1" cm="1">
        <f t="array" ref="G16">SUMPRODUCT(ISNUMBER(SEARCH("SOL",[1]OUT_PrimaryEnergyCons!$C$1:$C$1000))*1,[1]OUT_PrimaryEnergyCons!E$1:E$1000)</f>
        <v>16.522458846202266</v>
      </c>
      <c r="H16" s="1" cm="1">
        <f t="array" ref="H16">SUMPRODUCT(ISNUMBER(SEARCH("SOL",[1]OUT_PrimaryEnergyCons!$C$1:$C$1000))*1,[1]OUT_PrimaryEnergyCons!F$1:F$1000)</f>
        <v>32.453142275307059</v>
      </c>
      <c r="I16" s="1" cm="1">
        <f t="array" ref="I16">SUMPRODUCT(ISNUMBER(SEARCH("SOL",[1]OUT_PrimaryEnergyCons!$C$1:$C$1000))*1,[1]OUT_PrimaryEnergyCons!G$1:G$1000)</f>
        <v>54.45829873524243</v>
      </c>
      <c r="J16" s="1" cm="1">
        <f t="array" ref="J16">SUMPRODUCT(ISNUMBER(SEARCH("SOL",[1]OUT_PrimaryEnergyCons!$C$1:$C$1000))*1,[1]OUT_PrimaryEnergyCons!H$1:H$1000)</f>
        <v>57.386232672617858</v>
      </c>
      <c r="K16" s="1" cm="1">
        <f t="array" ref="K16">SUMPRODUCT(ISNUMBER(SEARCH("SOL",[1]OUT_PrimaryEnergyCons!$C$1:$C$1000))*1,[1]OUT_PrimaryEnergyCons!I$1:I$1000)</f>
        <v>60.042825975073526</v>
      </c>
      <c r="L16" s="1" cm="1">
        <f t="array" ref="L16">SUMPRODUCT(ISNUMBER(SEARCH("SOL",[1]OUT_PrimaryEnergyCons!$C$1:$C$1000))*1,[1]OUT_PrimaryEnergyCons!J$1:J$1000)</f>
        <v>62.826775009550069</v>
      </c>
      <c r="M16" s="1" cm="1">
        <f t="array" ref="M16">SUMPRODUCT(ISNUMBER(SEARCH("SOL",[1]OUT_PrimaryEnergyCons!$C$1:$C$1000))*1,[1]OUT_PrimaryEnergyCons!K$1:K$1000)</f>
        <v>65.674207416262419</v>
      </c>
      <c r="N16" s="1" cm="1">
        <f t="array" ref="N16">SUMPRODUCT(ISNUMBER(SEARCH("SOL",[1]OUT_PrimaryEnergyCons!$C$1:$C$1000))*1,[1]OUT_PrimaryEnergyCons!L$1:L$1000)</f>
        <v>68.352389158643106</v>
      </c>
      <c r="O16" s="1" cm="1">
        <f t="array" ref="O16">SUMPRODUCT(ISNUMBER(SEARCH("SOL",[1]OUT_PrimaryEnergyCons!$C$1:$C$1000))*1,[1]OUT_PrimaryEnergyCons!M$1:M$1000)</f>
        <v>71.77835634396817</v>
      </c>
      <c r="P16" s="1" cm="1">
        <f t="array" ref="P16">SUMPRODUCT(ISNUMBER(SEARCH("SOL",[1]OUT_PrimaryEnergyCons!$C$1:$C$1000))*1,[1]OUT_PrimaryEnergyCons!N$1:N$1000)</f>
        <v>75.33504662831642</v>
      </c>
      <c r="Q16" s="1" cm="1">
        <f t="array" ref="Q16">SUMPRODUCT(ISNUMBER(SEARCH("SOL",[1]OUT_PrimaryEnergyCons!$C$1:$C$1000))*1,[1]OUT_PrimaryEnergyCons!O$1:O$1000)</f>
        <v>82.068228624760494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0.52403154923175421</v>
      </c>
      <c r="G17" s="1" cm="1">
        <f t="array" ref="G17">SUMPRODUCT(ISNUMBER(SEARCH("wnd",[1]OUT_PrimaryEnergyCons!$C$1:$C$1000))*1,[1]OUT_PrimaryEnergyCons!E$1:E$1000)</f>
        <v>0.54529495013196216</v>
      </c>
      <c r="H17" s="1" cm="1">
        <f t="array" ref="H17">SUMPRODUCT(ISNUMBER(SEARCH("wnd",[1]OUT_PrimaryEnergyCons!$C$1:$C$1000))*1,[1]OUT_PrimaryEnergyCons!F$1:F$1000)</f>
        <v>0.50316765382694961</v>
      </c>
      <c r="I17" s="1" cm="1">
        <f t="array" ref="I17">SUMPRODUCT(ISNUMBER(SEARCH("wnd",[1]OUT_PrimaryEnergyCons!$C$1:$C$1000))*1,[1]OUT_PrimaryEnergyCons!G$1:G$1000)</f>
        <v>0.77761122371310054</v>
      </c>
      <c r="J17" s="1" cm="1">
        <f t="array" ref="J17">SUMPRODUCT(ISNUMBER(SEARCH("wnd",[1]OUT_PrimaryEnergyCons!$C$1:$C$1000))*1,[1]OUT_PrimaryEnergyCons!H$1:H$1000)</f>
        <v>0.77945390909168122</v>
      </c>
      <c r="K17" s="1" cm="1">
        <f t="array" ref="K17">SUMPRODUCT(ISNUMBER(SEARCH("wnd",[1]OUT_PrimaryEnergyCons!$C$1:$C$1000))*1,[1]OUT_PrimaryEnergyCons!I$1:I$1000)</f>
        <v>0.78212962138957831</v>
      </c>
      <c r="L17" s="1" cm="1">
        <f t="array" ref="L17">SUMPRODUCT(ISNUMBER(SEARCH("wnd",[1]OUT_PrimaryEnergyCons!$C$1:$C$1000))*1,[1]OUT_PrimaryEnergyCons!J$1:J$1000)</f>
        <v>0.86189303188716349</v>
      </c>
      <c r="M17" s="1" cm="1">
        <f t="array" ref="M17">SUMPRODUCT(ISNUMBER(SEARCH("wnd",[1]OUT_PrimaryEnergyCons!$C$1:$C$1000))*1,[1]OUT_PrimaryEnergyCons!K$1:K$1000)</f>
        <v>0.86200509111385681</v>
      </c>
      <c r="N17" s="1" cm="1">
        <f t="array" ref="N17">SUMPRODUCT(ISNUMBER(SEARCH("wnd",[1]OUT_PrimaryEnergyCons!$C$1:$C$1000))*1,[1]OUT_PrimaryEnergyCons!L$1:L$1000)</f>
        <v>0.86913362920214665</v>
      </c>
      <c r="O17" s="1" cm="1">
        <f t="array" ref="O17">SUMPRODUCT(ISNUMBER(SEARCH("wnd",[1]OUT_PrimaryEnergyCons!$C$1:$C$1000))*1,[1]OUT_PrimaryEnergyCons!M$1:M$1000)</f>
        <v>0.87070070831773216</v>
      </c>
      <c r="P17" s="1" cm="1">
        <f t="array" ref="P17">SUMPRODUCT(ISNUMBER(SEARCH("wnd",[1]OUT_PrimaryEnergyCons!$C$1:$C$1000))*1,[1]OUT_PrimaryEnergyCons!N$1:N$1000)</f>
        <v>0.87359961151057808</v>
      </c>
      <c r="Q17" s="1" cm="1">
        <f t="array" ref="Q17">SUMPRODUCT(ISNUMBER(SEARCH("wnd",[1]OUT_PrimaryEnergyCons!$C$1:$C$1000))*1,[1]OUT_PrimaryEnergyCons!O$1:O$1000)</f>
        <v>0.89141758728730547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18.873138764473602</v>
      </c>
      <c r="G18" s="1">
        <f>[1]Overview!C$9-G19</f>
        <v>22.215819960998605</v>
      </c>
      <c r="H18" s="1">
        <f>[1]Overview!D$9-H19</f>
        <v>26.123232654255229</v>
      </c>
      <c r="I18" s="1">
        <f>[1]Overview!E$9-I19</f>
        <v>30.650682475127653</v>
      </c>
      <c r="J18" s="1">
        <f>[1]Overview!F$9-J19</f>
        <v>38.9340945356047</v>
      </c>
      <c r="K18" s="1">
        <f>[1]Overview!G$9-K19</f>
        <v>42.182606789350586</v>
      </c>
      <c r="L18" s="1">
        <f>[1]Overview!H$9-L19</f>
        <v>43.990953017143674</v>
      </c>
      <c r="M18" s="1">
        <f>[1]Overview!I$9-M19</f>
        <v>47.277462880057435</v>
      </c>
      <c r="N18" s="1">
        <f>[1]Overview!J$9-N19</f>
        <v>49.521494394845433</v>
      </c>
      <c r="O18" s="1">
        <f>[1]Overview!K$9-O19</f>
        <v>52.896798399384906</v>
      </c>
      <c r="P18" s="1">
        <f>[1]Overview!L$9-P19</f>
        <v>54.73624061228665</v>
      </c>
      <c r="Q18" s="1">
        <f>[1]Overview!M$9-Q19</f>
        <v>56.093374874596705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1.2505511242909748E-3</v>
      </c>
      <c r="L19" s="1">
        <f>+[1]Overview!H$28</f>
        <v>0.1349476895874768</v>
      </c>
      <c r="M19" s="1">
        <f>+[1]Overview!I$28</f>
        <v>0.29928385529916851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779.77123148024702</v>
      </c>
      <c r="G20" s="3">
        <f t="shared" si="13"/>
        <v>702.56193679129956</v>
      </c>
      <c r="H20" s="3">
        <f t="shared" si="13"/>
        <v>657.69872403009663</v>
      </c>
      <c r="I20" s="3">
        <f t="shared" si="13"/>
        <v>613.20919258108609</v>
      </c>
      <c r="J20" s="3">
        <f t="shared" si="13"/>
        <v>525.08481461762722</v>
      </c>
      <c r="K20" s="3">
        <f t="shared" si="13"/>
        <v>435.81282397943767</v>
      </c>
      <c r="L20" s="3">
        <f t="shared" ref="L20:O20" si="14">SUM(L21:L22,L41,L50:L51,L56)</f>
        <v>333.1912351421733</v>
      </c>
      <c r="M20" s="3">
        <f t="shared" si="14"/>
        <v>314.42459280070926</v>
      </c>
      <c r="N20" s="3">
        <f t="shared" si="14"/>
        <v>313.26886325030472</v>
      </c>
      <c r="O20" s="3">
        <f t="shared" si="14"/>
        <v>295.83717813890337</v>
      </c>
      <c r="P20" s="3">
        <f>SUM(P21:P22,P41,P50:P51,P56)</f>
        <v>279.84247573015409</v>
      </c>
      <c r="Q20" s="3">
        <f>SUM(Q21:Q22,Q41,Q50:Q51,Q56)</f>
        <v>254.93283830206258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3.6600053769486878</v>
      </c>
      <c r="G21" s="1" cm="1">
        <f t="array" ref="G21">SUMPRODUCT(("COA"=[1]OUT_PrimaryEnergyCons!$C$4:$C$10000)*1,[1]OUT_PrimaryEnergyCons!E$4:E$10000)</f>
        <v>3.5647174456518971</v>
      </c>
      <c r="H21" s="1" cm="1">
        <f t="array" ref="H21">SUMPRODUCT(("COA"=[1]OUT_PrimaryEnergyCons!$C$4:$C$10000)*1,[1]OUT_PrimaryEnergyCons!F$4:F$10000)</f>
        <v>2.8999723787748901</v>
      </c>
      <c r="I21" s="1" cm="1">
        <f t="array" ref="I21">SUMPRODUCT(("COA"=[1]OUT_PrimaryEnergyCons!$C$4:$C$10000)*1,[1]OUT_PrimaryEnergyCons!G$4:G$10000)</f>
        <v>1.0970043306976589E-2</v>
      </c>
      <c r="J21" s="1" cm="1">
        <f t="array" ref="J21">SUMPRODUCT(("COA"=[1]OUT_PrimaryEnergyCons!$C$4:$C$10000)*1,[1]OUT_PrimaryEnergyCons!H$4:H$10000)</f>
        <v>7.7804268466083642E-3</v>
      </c>
      <c r="K21" s="1" cm="1">
        <f t="array" ref="K21">SUMPRODUCT(("COA"=[1]OUT_PrimaryEnergyCons!$C$4:$C$10000)*1,[1]OUT_PrimaryEnergyCons!I$4:I$10000)</f>
        <v>4.8532106601563681E-3</v>
      </c>
      <c r="L21" s="1" cm="1">
        <f t="array" ref="L21">SUMPRODUCT(("COA"=[1]OUT_PrimaryEnergyCons!$C$4:$C$10000)*1,[1]OUT_PrimaryEnergyCons!J$4:J$10000)</f>
        <v>6.2323942607443476E-3</v>
      </c>
      <c r="M21" s="1" cm="1">
        <f t="array" ref="M21">SUMPRODUCT(("COA"=[1]OUT_PrimaryEnergyCons!$C$4:$C$10000)*1,[1]OUT_PrimaryEnergyCons!K$4:K$10000)</f>
        <v>1.3849461355930575E-2</v>
      </c>
      <c r="N21" s="1" cm="1">
        <f t="array" ref="N21">SUMPRODUCT(("COA"=[1]OUT_PrimaryEnergyCons!$C$4:$C$10000)*1,[1]OUT_PrimaryEnergyCons!L$4:L$10000)</f>
        <v>7.8401802531402973E-3</v>
      </c>
      <c r="O21" s="1" cm="1">
        <f t="array" ref="O21">SUMPRODUCT(("COA"=[1]OUT_PrimaryEnergyCons!$C$4:$C$10000)*1,[1]OUT_PrimaryEnergyCons!M$4:M$10000)</f>
        <v>1.2576139556641974E-2</v>
      </c>
      <c r="P21" s="1" cm="1">
        <f t="array" ref="P21">SUMPRODUCT(("COA"=[1]OUT_PrimaryEnergyCons!$C$4:$C$10000)*1,[1]OUT_PrimaryEnergyCons!N$4:N$10000)</f>
        <v>7.3691748687747952E-3</v>
      </c>
      <c r="Q21" s="1" cm="1">
        <f t="array" ref="Q21">SUMPRODUCT(("COA"=[1]OUT_PrimaryEnergyCons!$C$4:$C$10000)*1,[1]OUT_PrimaryEnergyCons!O$4:O$10000)</f>
        <v>1.3742969496752667E-2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310.7532693299861</v>
      </c>
      <c r="G22" s="1">
        <f t="shared" ref="G22:K22" si="15">G23+G29</f>
        <v>287.08931200052143</v>
      </c>
      <c r="H22" s="1">
        <f t="shared" si="15"/>
        <v>266.54185792038413</v>
      </c>
      <c r="I22" s="1">
        <f t="shared" si="15"/>
        <v>219.66872409143221</v>
      </c>
      <c r="J22" s="1">
        <f t="shared" si="15"/>
        <v>166.42543510587484</v>
      </c>
      <c r="K22" s="1">
        <f t="shared" si="15"/>
        <v>147.38383179642889</v>
      </c>
      <c r="L22" s="1">
        <f t="shared" ref="L22:O22" si="16">L23+L29</f>
        <v>134.50499353145852</v>
      </c>
      <c r="M22" s="1">
        <f t="shared" si="16"/>
        <v>121.55148085941009</v>
      </c>
      <c r="N22" s="1">
        <f t="shared" si="16"/>
        <v>114.71380766957544</v>
      </c>
      <c r="O22" s="1">
        <f t="shared" si="16"/>
        <v>101.3463103714716</v>
      </c>
      <c r="P22" s="1">
        <f>P23+P29</f>
        <v>84.604669160927784</v>
      </c>
      <c r="Q22" s="1">
        <f>Q23+Q29</f>
        <v>70.515791393173316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303.96154544461848</v>
      </c>
      <c r="G23" s="1">
        <f t="shared" ref="G23:K23" si="20">SUM(G24:G28)</f>
        <v>280.3126836847465</v>
      </c>
      <c r="H23" s="1">
        <f t="shared" si="20"/>
        <v>257.9951849284721</v>
      </c>
      <c r="I23" s="1">
        <f t="shared" si="20"/>
        <v>206.74168040280566</v>
      </c>
      <c r="J23" s="1">
        <f t="shared" si="20"/>
        <v>154.76453690428676</v>
      </c>
      <c r="K23" s="1">
        <f t="shared" si="20"/>
        <v>136.21203602633361</v>
      </c>
      <c r="L23" s="1">
        <f t="shared" ref="L23:O23" si="21">SUM(L24:L28)</f>
        <v>123.50187436976823</v>
      </c>
      <c r="M23" s="1">
        <f t="shared" si="21"/>
        <v>110.69520963695047</v>
      </c>
      <c r="N23" s="1">
        <f t="shared" si="21"/>
        <v>104.00794584812631</v>
      </c>
      <c r="O23" s="1">
        <f t="shared" si="21"/>
        <v>90.905284192837144</v>
      </c>
      <c r="P23" s="1">
        <f>SUM(P24:P28)</f>
        <v>75.477991000183223</v>
      </c>
      <c r="Q23" s="1">
        <f>SUM(Q24:Q28)</f>
        <v>61.386593948310704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101.8068718431754</v>
      </c>
      <c r="G24" s="1" cm="1">
        <f t="array" ref="G24">SUMPRODUCT(("LFO"=[1]OUT_PrimaryEnergyCons!$C$4:$C$10000)*1,[1]OUT_PrimaryEnergyCons!E$4:E$10000)</f>
        <v>88.717383690168219</v>
      </c>
      <c r="H24" s="1" cm="1">
        <f t="array" ref="H24">SUMPRODUCT(("LFO"=[1]OUT_PrimaryEnergyCons!$C$4:$C$10000)*1,[1]OUT_PrimaryEnergyCons!F$4:F$10000)</f>
        <v>79.445363700001039</v>
      </c>
      <c r="I24" s="1" cm="1">
        <f t="array" ref="I24">SUMPRODUCT(("LFO"=[1]OUT_PrimaryEnergyCons!$C$4:$C$10000)*1,[1]OUT_PrimaryEnergyCons!G$4:G$10000)</f>
        <v>75.870570759406476</v>
      </c>
      <c r="J24" s="1" cm="1">
        <f t="array" ref="J24">SUMPRODUCT(("LFO"=[1]OUT_PrimaryEnergyCons!$C$4:$C$10000)*1,[1]OUT_PrimaryEnergyCons!H$4:H$10000)</f>
        <v>60.187177865093496</v>
      </c>
      <c r="K24" s="1" cm="1">
        <f t="array" ref="K24">SUMPRODUCT(("LFO"=[1]OUT_PrimaryEnergyCons!$C$4:$C$10000)*1,[1]OUT_PrimaryEnergyCons!I$4:I$10000)</f>
        <v>52.043037450052026</v>
      </c>
      <c r="L24" s="1" cm="1">
        <f t="array" ref="L24">SUMPRODUCT(("LFO"=[1]OUT_PrimaryEnergyCons!$C$4:$C$10000)*1,[1]OUT_PrimaryEnergyCons!J$4:J$10000)</f>
        <v>48.331670221396351</v>
      </c>
      <c r="M24" s="1" cm="1">
        <f t="array" ref="M24">SUMPRODUCT(("LFO"=[1]OUT_PrimaryEnergyCons!$C$4:$C$10000)*1,[1]OUT_PrimaryEnergyCons!K$4:K$10000)</f>
        <v>41.812142475225983</v>
      </c>
      <c r="N24" s="1" cm="1">
        <f t="array" ref="N24">SUMPRODUCT(("LFO"=[1]OUT_PrimaryEnergyCons!$C$4:$C$10000)*1,[1]OUT_PrimaryEnergyCons!L$4:L$10000)</f>
        <v>38.353233870573348</v>
      </c>
      <c r="O24" s="1" cm="1">
        <f t="array" ref="O24">SUMPRODUCT(("LFO"=[1]OUT_PrimaryEnergyCons!$C$4:$C$10000)*1,[1]OUT_PrimaryEnergyCons!M$4:M$10000)</f>
        <v>33.468262230076327</v>
      </c>
      <c r="P24" s="1" cm="1">
        <f t="array" ref="P24">SUMPRODUCT(("LFO"=[1]OUT_PrimaryEnergyCons!$C$4:$C$10000)*1,[1]OUT_PrimaryEnergyCons!N$4:N$10000)</f>
        <v>24.449941991421884</v>
      </c>
      <c r="Q24" s="1" cm="1">
        <f t="array" ref="Q24">SUMPRODUCT(("LFO"=[1]OUT_PrimaryEnergyCons!$C$4:$C$10000)*1,[1]OUT_PrimaryEnergyCons!O$4:O$10000)</f>
        <v>11.008052297335228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2.7763725781205224</v>
      </c>
      <c r="G25" s="1" cm="1">
        <f t="array" ref="G25">SUMPRODUCT(("HFO"=[1]OUT_PrimaryEnergyCons!$C$4:$C$10000)*1,[1]OUT_PrimaryEnergyCons!E$4:E$10000)</f>
        <v>2.2628042478640236</v>
      </c>
      <c r="H25" s="1" cm="1">
        <f t="array" ref="H25">SUMPRODUCT(("HFO"=[1]OUT_PrimaryEnergyCons!$C$4:$C$10000)*1,[1]OUT_PrimaryEnergyCons!F$4:F$10000)</f>
        <v>1.1339497641404133E-2</v>
      </c>
      <c r="I25" s="1" cm="1">
        <f t="array" ref="I25">SUMPRODUCT(("HFO"=[1]OUT_PrimaryEnergyCons!$C$4:$C$10000)*1,[1]OUT_PrimaryEnergyCons!G$4:G$10000)</f>
        <v>3.3039741626947846E-3</v>
      </c>
      <c r="J25" s="1" cm="1">
        <f t="array" ref="J25">SUMPRODUCT(("HFO"=[1]OUT_PrimaryEnergyCons!$C$4:$C$10000)*1,[1]OUT_PrimaryEnergyCons!H$4:H$10000)</f>
        <v>5.0464086719792739E-3</v>
      </c>
      <c r="K25" s="1" cm="1">
        <f t="array" ref="K25">SUMPRODUCT(("HFO"=[1]OUT_PrimaryEnergyCons!$C$4:$C$10000)*1,[1]OUT_PrimaryEnergyCons!I$4:I$10000)</f>
        <v>4.6814843859604551E-3</v>
      </c>
      <c r="L25" s="1" cm="1">
        <f t="array" ref="L25">SUMPRODUCT(("HFO"=[1]OUT_PrimaryEnergyCons!$C$4:$C$10000)*1,[1]OUT_PrimaryEnergyCons!J$4:J$10000)</f>
        <v>5.3315829987981775E-3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118.3800381323269</v>
      </c>
      <c r="G26" s="1" cm="1">
        <f t="array" ref="G26">SUMPRODUCT(("DSL"=[1]OUT_PrimaryEnergyCons!$C$4:$C$10000)*1,[1]OUT_PrimaryEnergyCons!E$4:E$10000)</f>
        <v>111.9713507663518</v>
      </c>
      <c r="H26" s="1" cm="1">
        <f t="array" ref="H26">SUMPRODUCT(("DSL"=[1]OUT_PrimaryEnergyCons!$C$4:$C$10000)*1,[1]OUT_PrimaryEnergyCons!F$4:F$10000)</f>
        <v>96.733085366252539</v>
      </c>
      <c r="I26" s="1" cm="1">
        <f t="array" ref="I26">SUMPRODUCT(("DSL"=[1]OUT_PrimaryEnergyCons!$C$4:$C$10000)*1,[1]OUT_PrimaryEnergyCons!G$4:G$10000)</f>
        <v>71.123718578076975</v>
      </c>
      <c r="J26" s="1" cm="1">
        <f t="array" ref="J26">SUMPRODUCT(("DSL"=[1]OUT_PrimaryEnergyCons!$C$4:$C$10000)*1,[1]OUT_PrimaryEnergyCons!H$4:H$10000)</f>
        <v>49.440016964913873</v>
      </c>
      <c r="K26" s="1" cm="1">
        <f t="array" ref="K26">SUMPRODUCT(("DSL"=[1]OUT_PrimaryEnergyCons!$C$4:$C$10000)*1,[1]OUT_PrimaryEnergyCons!I$4:I$10000)</f>
        <v>45.048177916429992</v>
      </c>
      <c r="L26" s="1" cm="1">
        <f t="array" ref="L26">SUMPRODUCT(("DSL"=[1]OUT_PrimaryEnergyCons!$C$4:$C$10000)*1,[1]OUT_PrimaryEnergyCons!J$4:J$10000)</f>
        <v>41.717704894323589</v>
      </c>
      <c r="M26" s="1" cm="1">
        <f t="array" ref="M26">SUMPRODUCT(("DSL"=[1]OUT_PrimaryEnergyCons!$C$4:$C$10000)*1,[1]OUT_PrimaryEnergyCons!K$4:K$10000)</f>
        <v>40.18361224068984</v>
      </c>
      <c r="N26" s="1" cm="1">
        <f t="array" ref="N26">SUMPRODUCT(("DSL"=[1]OUT_PrimaryEnergyCons!$C$4:$C$10000)*1,[1]OUT_PrimaryEnergyCons!L$4:L$10000)</f>
        <v>39.61789276261333</v>
      </c>
      <c r="O26" s="1" cm="1">
        <f t="array" ref="O26">SUMPRODUCT(("DSL"=[1]OUT_PrimaryEnergyCons!$C$4:$C$10000)*1,[1]OUT_PrimaryEnergyCons!M$4:M$10000)</f>
        <v>33.928958369235225</v>
      </c>
      <c r="P26" s="1" cm="1">
        <f t="array" ref="P26">SUMPRODUCT(("DSL"=[1]OUT_PrimaryEnergyCons!$C$4:$C$10000)*1,[1]OUT_PrimaryEnergyCons!N$4:N$10000)</f>
        <v>29.253365837048452</v>
      </c>
      <c r="Q26" s="1" cm="1">
        <f t="array" ref="Q26">SUMPRODUCT(("DSL"=[1]OUT_PrimaryEnergyCons!$C$4:$C$10000)*1,[1]OUT_PrimaryEnergyCons!O$4:O$10000)</f>
        <v>29.536924300352098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79.893179163001165</v>
      </c>
      <c r="G27" s="1" cm="1">
        <f t="array" ref="G27">SUMPRODUCT(("GSL"=[1]OUT_PrimaryEnergyCons!$C$4:$C$10000)*1,[1]OUT_PrimaryEnergyCons!E$4:E$10000)</f>
        <v>75.955993192167981</v>
      </c>
      <c r="H27" s="1" cm="1">
        <f t="array" ref="H27">SUMPRODUCT(("GSL"=[1]OUT_PrimaryEnergyCons!$C$4:$C$10000)*1,[1]OUT_PrimaryEnergyCons!F$4:F$10000)</f>
        <v>79.963845120865386</v>
      </c>
      <c r="I27" s="1" cm="1">
        <f t="array" ref="I27">SUMPRODUCT(("GSL"=[1]OUT_PrimaryEnergyCons!$C$4:$C$10000)*1,[1]OUT_PrimaryEnergyCons!G$4:G$10000)</f>
        <v>58.053733697417464</v>
      </c>
      <c r="J27" s="1" cm="1">
        <f t="array" ref="J27">SUMPRODUCT(("GSL"=[1]OUT_PrimaryEnergyCons!$C$4:$C$10000)*1,[1]OUT_PrimaryEnergyCons!H$4:H$10000)</f>
        <v>43.972778955285662</v>
      </c>
      <c r="K27" s="1" cm="1">
        <f t="array" ref="K27">SUMPRODUCT(("GSL"=[1]OUT_PrimaryEnergyCons!$C$4:$C$10000)*1,[1]OUT_PrimaryEnergyCons!I$4:I$10000)</f>
        <v>38.151840077750776</v>
      </c>
      <c r="L27" s="1" cm="1">
        <f t="array" ref="L27">SUMPRODUCT(("GSL"=[1]OUT_PrimaryEnergyCons!$C$4:$C$10000)*1,[1]OUT_PrimaryEnergyCons!J$4:J$10000)</f>
        <v>32.814995256603922</v>
      </c>
      <c r="M27" s="1" cm="1">
        <f t="array" ref="M27">SUMPRODUCT(("GSL"=[1]OUT_PrimaryEnergyCons!$C$4:$C$10000)*1,[1]OUT_PrimaryEnergyCons!K$4:K$10000)</f>
        <v>28.324555504037036</v>
      </c>
      <c r="N27" s="1" cm="1">
        <f t="array" ref="N27">SUMPRODUCT(("GSL"=[1]OUT_PrimaryEnergyCons!$C$4:$C$10000)*1,[1]OUT_PrimaryEnergyCons!L$4:L$10000)</f>
        <v>25.848470719958154</v>
      </c>
      <c r="O27" s="1" cm="1">
        <f t="array" ref="O27">SUMPRODUCT(("GSL"=[1]OUT_PrimaryEnergyCons!$C$4:$C$10000)*1,[1]OUT_PrimaryEnergyCons!M$4:M$10000)</f>
        <v>23.50752036224295</v>
      </c>
      <c r="P27" s="1" cm="1">
        <f t="array" ref="P27">SUMPRODUCT(("GSL"=[1]OUT_PrimaryEnergyCons!$C$4:$C$10000)*1,[1]OUT_PrimaryEnergyCons!N$4:N$10000)</f>
        <v>21.774329880228105</v>
      </c>
      <c r="Q27" s="1" cm="1">
        <f t="array" ref="Q27">SUMPRODUCT(("GSL"=[1]OUT_PrimaryEnergyCons!$C$4:$C$10000)*1,[1]OUT_PrimaryEnergyCons!O$4:O$10000)</f>
        <v>20.84091545381796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1.1050837279945165</v>
      </c>
      <c r="G28" s="1" cm="1">
        <f t="array" ref="G28">SUMPRODUCT(("KER"=[1]OUT_PrimaryEnergyCons!$C$4:$C$10000)*1,[1]OUT_PrimaryEnergyCons!E$4:E$10000)</f>
        <v>1.4051517881944919</v>
      </c>
      <c r="H28" s="1" cm="1">
        <f t="array" ref="H28">SUMPRODUCT(("KER"=[1]OUT_PrimaryEnergyCons!$C$4:$C$10000)*1,[1]OUT_PrimaryEnergyCons!F$4:F$10000)</f>
        <v>1.8415512437116979</v>
      </c>
      <c r="I28" s="1" cm="1">
        <f t="array" ref="I28">SUMPRODUCT(("KER"=[1]OUT_PrimaryEnergyCons!$C$4:$C$10000)*1,[1]OUT_PrimaryEnergyCons!G$4:G$10000)</f>
        <v>1.6903533937420332</v>
      </c>
      <c r="J28" s="1" cm="1">
        <f t="array" ref="J28">SUMPRODUCT(("KER"=[1]OUT_PrimaryEnergyCons!$C$4:$C$10000)*1,[1]OUT_PrimaryEnergyCons!H$4:H$10000)</f>
        <v>1.1595167103217605</v>
      </c>
      <c r="K28" s="1" cm="1">
        <f t="array" ref="K28">SUMPRODUCT(("KER"=[1]OUT_PrimaryEnergyCons!$C$4:$C$10000)*1,[1]OUT_PrimaryEnergyCons!I$4:I$10000)</f>
        <v>0.96429909771487843</v>
      </c>
      <c r="L28" s="1" cm="1">
        <f t="array" ref="L28">SUMPRODUCT(("KER"=[1]OUT_PrimaryEnergyCons!$C$4:$C$10000)*1,[1]OUT_PrimaryEnergyCons!J$4:J$10000)</f>
        <v>0.63217241444556849</v>
      </c>
      <c r="M28" s="1" cm="1">
        <f t="array" ref="M28">SUMPRODUCT(("KER"=[1]OUT_PrimaryEnergyCons!$C$4:$C$10000)*1,[1]OUT_PrimaryEnergyCons!K$4:K$10000)</f>
        <v>0.37489941699760404</v>
      </c>
      <c r="N28" s="1" cm="1">
        <f t="array" ref="N28">SUMPRODUCT(("KER"=[1]OUT_PrimaryEnergyCons!$C$4:$C$10000)*1,[1]OUT_PrimaryEnergyCons!L$4:L$10000)</f>
        <v>0.18834849498146805</v>
      </c>
      <c r="O28" s="1" cm="1">
        <f t="array" ref="O28">SUMPRODUCT(("KER"=[1]OUT_PrimaryEnergyCons!$C$4:$C$10000)*1,[1]OUT_PrimaryEnergyCons!M$4:M$10000)</f>
        <v>5.4323128264969827E-4</v>
      </c>
      <c r="P28" s="1" cm="1">
        <f t="array" ref="P28">SUMPRODUCT(("KER"=[1]OUT_PrimaryEnergyCons!$C$4:$C$10000)*1,[1]OUT_PrimaryEnergyCons!N$4:N$10000)</f>
        <v>3.5329148478014852E-4</v>
      </c>
      <c r="Q28" s="1" cm="1">
        <f t="array" ref="Q28">SUMPRODUCT(("KER"=[1]OUT_PrimaryEnergyCons!$C$4:$C$10000)*1,[1]OUT_PrimaryEnergyCons!O$4:O$10000)</f>
        <v>7.0189680542358539E-4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6.7917238853676372</v>
      </c>
      <c r="G29" s="1">
        <f t="shared" ref="G29:K29" si="25">SUM(G30:G32)</f>
        <v>6.7766283157749063</v>
      </c>
      <c r="H29" s="1">
        <f t="shared" si="25"/>
        <v>8.5466729919120308</v>
      </c>
      <c r="I29" s="1">
        <f t="shared" si="25"/>
        <v>12.927043688626553</v>
      </c>
      <c r="J29" s="1">
        <f t="shared" si="25"/>
        <v>11.660898201588079</v>
      </c>
      <c r="K29" s="1">
        <f t="shared" si="25"/>
        <v>11.171795770095297</v>
      </c>
      <c r="L29" s="1">
        <f t="shared" ref="L29:O29" si="26">SUM(L30:L32)</f>
        <v>11.003119161690304</v>
      </c>
      <c r="M29" s="1">
        <f t="shared" si="26"/>
        <v>10.856271222459625</v>
      </c>
      <c r="N29" s="1">
        <f t="shared" si="26"/>
        <v>10.705861821449133</v>
      </c>
      <c r="O29" s="1">
        <f t="shared" si="26"/>
        <v>10.441026178634457</v>
      </c>
      <c r="P29" s="1">
        <f>SUM(P30:P32)</f>
        <v>9.1266781607445679</v>
      </c>
      <c r="Q29" s="1">
        <f>SUM(Q30:Q32)</f>
        <v>9.1291974448626121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2.3533333162712315</v>
      </c>
      <c r="G30" s="1" cm="1">
        <f t="array" ref="G30">SUMPRODUCT(ISNUMBER(SEARCH("IMPBDS",[1]OUT_SyntheticFuels!$C$4:$C$1000))*1,("Var_Fout"=[1]OUT_SyntheticFuels!$B$4:$B$1000)*1,[1]OUT_SyntheticFuels!F$4:F$1000)-G32</f>
        <v>2.3779495045552421</v>
      </c>
      <c r="H30" s="1" cm="1">
        <f t="array" ref="H30">SUMPRODUCT(ISNUMBER(SEARCH("IMPBDS",[1]OUT_SyntheticFuels!$C$4:$C$1000))*1,("Var_Fout"=[1]OUT_SyntheticFuels!$B$4:$B$1000)*1,[1]OUT_SyntheticFuels!G$4:G$1000)-H32</f>
        <v>3.910384654971395</v>
      </c>
      <c r="I30" s="1" cm="1">
        <f t="array" ref="I30">SUMPRODUCT(ISNUMBER(SEARCH("IMPBDS",[1]OUT_SyntheticFuels!$C$4:$C$1000))*1,("Var_Fout"=[1]OUT_SyntheticFuels!$B$4:$B$1000)*1,[1]OUT_SyntheticFuels!H$4:H$1000)-I32</f>
        <v>2.4597950242930686</v>
      </c>
      <c r="J30" s="1" cm="1">
        <f t="array" ref="J30">SUMPRODUCT(ISNUMBER(SEARCH("IMPBDS",[1]OUT_SyntheticFuels!$C$4:$C$1000))*1,("Var_Fout"=[1]OUT_SyntheticFuels!$B$4:$B$1000)*1,[1]OUT_SyntheticFuels!I$4:I$1000)-J32</f>
        <v>1.8323497856748521</v>
      </c>
      <c r="K30" s="1" cm="1">
        <f t="array" ref="K30">SUMPRODUCT(ISNUMBER(SEARCH("IMPBDS",[1]OUT_SyntheticFuels!$C$4:$C$1000))*1,("Var_Fout"=[1]OUT_SyntheticFuels!$B$4:$B$1000)*1,[1]OUT_SyntheticFuels!J$4:J$1000)-K32</f>
        <v>1.8486890443064983</v>
      </c>
      <c r="L30" s="1" cm="1">
        <f t="array" ref="L30">SUMPRODUCT(ISNUMBER(SEARCH("IMPBDS",[1]OUT_SyntheticFuels!$C$4:$C$1000))*1,("Var_Fout"=[1]OUT_SyntheticFuels!$B$4:$B$1000)*1,[1]OUT_SyntheticFuels!K$4:K$1000)-L32</f>
        <v>1.7355114796586308</v>
      </c>
      <c r="M30" s="1" cm="1">
        <f t="array" ref="M30">SUMPRODUCT(ISNUMBER(SEARCH("IMPBDS",[1]OUT_SyntheticFuels!$C$4:$C$1000))*1,("Var_Fout"=[1]OUT_SyntheticFuels!$B$4:$B$1000)*1,[1]OUT_SyntheticFuels!L$4:L$1000)-M32</f>
        <v>1.6882228844060965</v>
      </c>
      <c r="N30" s="1" cm="1">
        <f t="array" ref="N30">SUMPRODUCT(ISNUMBER(SEARCH("IMPBDS",[1]OUT_SyntheticFuels!$C$4:$C$1000))*1,("Var_Fout"=[1]OUT_SyntheticFuels!$B$4:$B$1000)*1,[1]OUT_SyntheticFuels!M$4:M$1000)-N32</f>
        <v>1.6801226018063415</v>
      </c>
      <c r="O30" s="1" cm="1">
        <f t="array" ref="O30">SUMPRODUCT(ISNUMBER(SEARCH("IMPBDS",[1]OUT_SyntheticFuels!$C$4:$C$1000))*1,("Var_Fout"=[1]OUT_SyntheticFuels!$B$4:$B$1000)*1,[1]OUT_SyntheticFuels!N$4:N$1000)-O32</f>
        <v>1.5264432636646177</v>
      </c>
      <c r="P30" s="1" cm="1">
        <f t="array" ref="P30">SUMPRODUCT(ISNUMBER(SEARCH("IMPBDS",[1]OUT_SyntheticFuels!$C$4:$C$1000))*1,("Var_Fout"=[1]OUT_SyntheticFuels!$B$4:$B$1000)*1,[1]OUT_SyntheticFuels!O$4:O$1000)-P32</f>
        <v>0.45752832596853388</v>
      </c>
      <c r="Q30" s="1" cm="1">
        <f t="array" ref="Q30">SUMPRODUCT(ISNUMBER(SEARCH("IMPBDS",[1]OUT_SyntheticFuels!$C$4:$C$1000))*1,("Var_Fout"=[1]OUT_SyntheticFuels!$B$4:$B$1000)*1,[1]OUT_SyntheticFuels!P$4:P$1000)-Q32</f>
        <v>0.5353281639475771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4.4341503443908152</v>
      </c>
      <c r="G31" s="1" cm="1">
        <f t="array" ref="G31">SUMPRODUCT(ISNUMBER(SEARCH("IMPeth",[1]OUT_SyntheticFuels!$C$4:$C$1000))*1,("Var_Fout"=[1]OUT_SyntheticFuels!$B$4:$B$1000)*1,[1]OUT_SyntheticFuels!F$4:F$1000)</f>
        <v>4.3986158562020226</v>
      </c>
      <c r="H31" s="1" cm="1">
        <f t="array" ref="H31">SUMPRODUCT(ISNUMBER(SEARCH("IMPeth",[1]OUT_SyntheticFuels!$C$4:$C$1000))*1,("Var_Fout"=[1]OUT_SyntheticFuels!$B$4:$B$1000)*1,[1]OUT_SyntheticFuels!G$4:G$1000)</f>
        <v>4.6289882336794062</v>
      </c>
      <c r="I31" s="1" cm="1">
        <f t="array" ref="I31">SUMPRODUCT(ISNUMBER(SEARCH("IMPeth",[1]OUT_SyntheticFuels!$C$4:$C$1000))*1,("Var_Fout"=[1]OUT_SyntheticFuels!$B$4:$B$1000)*1,[1]OUT_SyntheticFuels!H$4:H$1000)</f>
        <v>4.1376005524124597</v>
      </c>
      <c r="J31" s="1" cm="1">
        <f t="array" ref="J31">SUMPRODUCT(ISNUMBER(SEARCH("IMPeth",[1]OUT_SyntheticFuels!$C$4:$C$1000))*1,("Var_Fout"=[1]OUT_SyntheticFuels!$B$4:$B$1000)*1,[1]OUT_SyntheticFuels!I$4:I$1000)</f>
        <v>2.8932308457212548</v>
      </c>
      <c r="K31" s="1" cm="1">
        <f t="array" ref="K31">SUMPRODUCT(ISNUMBER(SEARCH("IMPeth",[1]OUT_SyntheticFuels!$C$4:$C$1000))*1,("Var_Fout"=[1]OUT_SyntheticFuels!$B$4:$B$1000)*1,[1]OUT_SyntheticFuels!J$4:J$1000)</f>
        <v>2.2109629379219835</v>
      </c>
      <c r="L31" s="1" cm="1">
        <f t="array" ref="L31">SUMPRODUCT(ISNUMBER(SEARCH("IMPeth",[1]OUT_SyntheticFuels!$C$4:$C$1000))*1,("Var_Fout"=[1]OUT_SyntheticFuels!$B$4:$B$1000)*1,[1]OUT_SyntheticFuels!K$4:K$1000)</f>
        <v>1.9015949263715415</v>
      </c>
      <c r="M31" s="1" cm="1">
        <f t="array" ref="M31">SUMPRODUCT(ISNUMBER(SEARCH("IMPeth",[1]OUT_SyntheticFuels!$C$4:$C$1000))*1,("Var_Fout"=[1]OUT_SyntheticFuels!$B$4:$B$1000)*1,[1]OUT_SyntheticFuels!L$4:L$1000)</f>
        <v>1.6429135538872885</v>
      </c>
      <c r="N31" s="1" cm="1">
        <f t="array" ref="N31">SUMPRODUCT(ISNUMBER(SEARCH("IMPeth",[1]OUT_SyntheticFuels!$C$4:$C$1000))*1,("Var_Fout"=[1]OUT_SyntheticFuels!$B$4:$B$1000)*1,[1]OUT_SyntheticFuels!M$4:M$1000)</f>
        <v>1.4978555377186857</v>
      </c>
      <c r="O31" s="1" cm="1">
        <f t="array" ref="O31">SUMPRODUCT(ISNUMBER(SEARCH("IMPeth",[1]OUT_SyntheticFuels!$C$4:$C$1000))*1,("Var_Fout"=[1]OUT_SyntheticFuels!$B$4:$B$1000)*1,[1]OUT_SyntheticFuels!N$4:N$1000)</f>
        <v>1.3633085436950574</v>
      </c>
      <c r="P31" s="1" cm="1">
        <f t="array" ref="P31">SUMPRODUCT(ISNUMBER(SEARCH("IMPeth",[1]OUT_SyntheticFuels!$C$4:$C$1000))*1,("Var_Fout"=[1]OUT_SyntheticFuels!$B$4:$B$1000)*1,[1]OUT_SyntheticFuels!O$4:O$1000)</f>
        <v>1.2620485853074228</v>
      </c>
      <c r="Q31" s="1" cm="1">
        <f t="array" ref="Q31">SUMPRODUCT(ISNUMBER(SEARCH("IMPeth",[1]OUT_SyntheticFuels!$C$4:$C$1000))*1,("Var_Fout"=[1]OUT_SyntheticFuels!$B$4:$B$1000)*1,[1]OUT_SyntheticFuels!P$4:P$1000)</f>
        <v>1.2098922347916412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4.2402247055905598E-3</v>
      </c>
      <c r="G32" s="1">
        <f>SUM([1]Transport_Aviation_Intl!C$12,[1]Transport!C$28)</f>
        <v>6.2955017641868797E-5</v>
      </c>
      <c r="H32" s="1">
        <f>SUM([1]Transport_Aviation_Intl!D$12,[1]Transport!D$28)</f>
        <v>7.3001032612302497E-3</v>
      </c>
      <c r="I32" s="1">
        <f>SUM([1]Transport_Aviation_Intl!E$12,[1]Transport!E$28)</f>
        <v>6.3296481119210242</v>
      </c>
      <c r="J32" s="1">
        <f>SUM([1]Transport_Aviation_Intl!F$12,[1]Transport!F$28)</f>
        <v>6.9353175701919731</v>
      </c>
      <c r="K32" s="1">
        <f>SUM([1]Transport_Aviation_Intl!G$12,[1]Transport!G$28)</f>
        <v>7.112143787866815</v>
      </c>
      <c r="L32" s="1">
        <f>SUM([1]Transport_Aviation_Intl!H$12,[1]Transport!H$28)</f>
        <v>7.3660127556601322</v>
      </c>
      <c r="M32" s="1">
        <f>SUM([1]Transport_Aviation_Intl!I$12,[1]Transport!I$28)</f>
        <v>7.5251347841662408</v>
      </c>
      <c r="N32" s="1">
        <f>SUM([1]Transport_Aviation_Intl!J$12,[1]Transport!J$28)</f>
        <v>7.5278836819241048</v>
      </c>
      <c r="O32" s="1">
        <f>SUM([1]Transport_Aviation_Intl!K$12,[1]Transport!K$28)</f>
        <v>7.5512743712747827</v>
      </c>
      <c r="P32" s="1">
        <f>SUM([1]Transport_Aviation_Intl!L$12,[1]Transport!L$28)</f>
        <v>7.407101249468611</v>
      </c>
      <c r="Q32" s="1">
        <f>SUM([1]Transport_Aviation_Intl!M$12,[1]Transport!M$28)</f>
        <v>7.3839770461233947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6.7917238853676372</v>
      </c>
      <c r="G33" s="1">
        <f t="shared" si="27"/>
        <v>6.7766283157749063</v>
      </c>
      <c r="H33" s="1">
        <f t="shared" si="27"/>
        <v>8.5466729919120308</v>
      </c>
      <c r="I33" s="1">
        <f t="shared" si="27"/>
        <v>12.927043688626553</v>
      </c>
      <c r="J33" s="1">
        <f t="shared" si="27"/>
        <v>11.05522874331713</v>
      </c>
      <c r="K33" s="1">
        <f>SUM(K34:K36)</f>
        <v>10.994969552420455</v>
      </c>
      <c r="L33" s="1">
        <f t="shared" ref="L33:O33" si="28">SUM(L34:L36)</f>
        <v>10.749250193896987</v>
      </c>
      <c r="M33" s="1">
        <f t="shared" si="28"/>
        <v>10.697149193953518</v>
      </c>
      <c r="N33" s="1">
        <f t="shared" si="28"/>
        <v>10.703112923691268</v>
      </c>
      <c r="O33" s="1">
        <f t="shared" si="28"/>
        <v>10.41763548928378</v>
      </c>
      <c r="P33" s="1">
        <f>SUM(P34:P36)</f>
        <v>9.1266781607445679</v>
      </c>
      <c r="Q33" s="1">
        <f>SUM(Q34:Q36)</f>
        <v>9.1291974448626121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2.3533333162712315</v>
      </c>
      <c r="G34" s="1">
        <f t="shared" si="29"/>
        <v>2.3779495045552421</v>
      </c>
      <c r="H34" s="1">
        <f t="shared" si="29"/>
        <v>3.910384654971395</v>
      </c>
      <c r="I34" s="1">
        <f t="shared" si="29"/>
        <v>2.4597950242930686</v>
      </c>
      <c r="J34" s="1">
        <f>IF(J30-MAX(F30:I30)&lt;0,J30,MAX(F30:I30))</f>
        <v>1.8323497856748521</v>
      </c>
      <c r="K34" s="1">
        <f>IF(K30-MAX(F30:J30)&lt;0,K30,MAX(F30:J30))</f>
        <v>1.8486890443064983</v>
      </c>
      <c r="L34" s="1">
        <f t="shared" ref="L34:O34" si="30">IF(L30-MAX(G30:K30)&lt;0,L30,MAX(G30:K30))</f>
        <v>1.7355114796586308</v>
      </c>
      <c r="M34" s="1">
        <f t="shared" si="30"/>
        <v>1.6882228844060965</v>
      </c>
      <c r="N34" s="1">
        <f t="shared" si="30"/>
        <v>1.6801226018063415</v>
      </c>
      <c r="O34" s="1">
        <f t="shared" si="30"/>
        <v>1.5264432636646177</v>
      </c>
      <c r="P34" s="1">
        <f>IF(P30-MAX(K30:O30)&lt;0,P30,MAX(K30:O30))</f>
        <v>0.45752832596853388</v>
      </c>
      <c r="Q34" s="1">
        <f>IF(Q30-MAX(L30:P30)&lt;0,Q30,MAX(L30:P30))</f>
        <v>0.5353281639475771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4.4341503443908152</v>
      </c>
      <c r="G35" s="1">
        <f t="shared" si="29"/>
        <v>4.3986158562020226</v>
      </c>
      <c r="H35" s="1">
        <f t="shared" si="29"/>
        <v>4.6289882336794062</v>
      </c>
      <c r="I35" s="1">
        <f t="shared" si="29"/>
        <v>4.1376005524124597</v>
      </c>
      <c r="J35" s="1">
        <f>IF(J31-MAX(F31:I31)&lt;0,J31,MAX(F31:I31))</f>
        <v>2.8932308457212548</v>
      </c>
      <c r="K35" s="1">
        <f>IF(K31-MAX(F31:J31)&lt;0,K31,MAX(F31:J31))</f>
        <v>2.2109629379219835</v>
      </c>
      <c r="L35" s="1">
        <f t="shared" ref="L35:O35" si="31">IF(L31-MAX(G31:K31)&lt;0,L31,MAX(G31:K31))</f>
        <v>1.9015949263715415</v>
      </c>
      <c r="M35" s="1">
        <f t="shared" si="31"/>
        <v>1.6429135538872885</v>
      </c>
      <c r="N35" s="1">
        <f t="shared" si="31"/>
        <v>1.4978555377186857</v>
      </c>
      <c r="O35" s="1">
        <f t="shared" si="31"/>
        <v>1.3633085436950574</v>
      </c>
      <c r="P35" s="1">
        <f>IF(P31-MAX(K31:O31)&lt;0,P31,MAX(K31:O31))</f>
        <v>1.2620485853074228</v>
      </c>
      <c r="Q35" s="1">
        <f>IF(Q31-MAX(L31:P31)&lt;0,Q31,MAX(L31:P31))</f>
        <v>1.2098922347916412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4.2402247055905598E-3</v>
      </c>
      <c r="G36" s="1">
        <f>SUM([1]Transport!C$28,[1]Transport_Aviation_Intl!C$12)</f>
        <v>6.2955017641868797E-5</v>
      </c>
      <c r="H36" s="1">
        <f>SUM([1]Transport!D$28,[1]Transport_Aviation_Intl!D$12)</f>
        <v>7.3001032612302497E-3</v>
      </c>
      <c r="I36" s="1">
        <f>SUM([1]Transport!E$28,[1]Transport_Aviation_Intl!E$12)</f>
        <v>6.3296481119210242</v>
      </c>
      <c r="J36" s="1">
        <f>IF(J32-MAX(F32:I32)&lt;0,J32,MAX(F32:I32))</f>
        <v>6.3296481119210242</v>
      </c>
      <c r="K36" s="1">
        <f>IF(K32-MAX(G32:J32)&lt;0,K32,MAX(G32:J32))</f>
        <v>6.9353175701919731</v>
      </c>
      <c r="L36" s="1">
        <f t="shared" ref="L36:O36" si="32">IF(L32-MAX(H32:K32)&lt;0,L32,MAX(H32:K32))</f>
        <v>7.112143787866815</v>
      </c>
      <c r="M36" s="1">
        <f t="shared" si="32"/>
        <v>7.3660127556601322</v>
      </c>
      <c r="N36" s="1">
        <f t="shared" si="32"/>
        <v>7.5251347841662408</v>
      </c>
      <c r="O36" s="1">
        <f t="shared" si="32"/>
        <v>7.5278836819241048</v>
      </c>
      <c r="P36" s="1">
        <f>IF(P32-MAX(L32:O32)&lt;0,P32,MAX(L32:O32))</f>
        <v>7.407101249468611</v>
      </c>
      <c r="Q36" s="1">
        <f>IF(Q32-MAX(M32:P32)&lt;0,Q32,MAX(M32:P32))</f>
        <v>7.3839770461233947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0.60566945827094898</v>
      </c>
      <c r="K37" s="1">
        <f t="shared" si="33"/>
        <v>0.17682621767484186</v>
      </c>
      <c r="L37" s="1">
        <f t="shared" ref="L37:O37" si="34">SUM(L38:L40)</f>
        <v>0.25386896779331725</v>
      </c>
      <c r="M37" s="1">
        <f t="shared" si="34"/>
        <v>0.15912202850610857</v>
      </c>
      <c r="N37" s="1">
        <f t="shared" si="34"/>
        <v>2.7488977578640217E-3</v>
      </c>
      <c r="O37" s="1">
        <f t="shared" si="34"/>
        <v>2.3390689350677896E-2</v>
      </c>
      <c r="P37" s="1">
        <f>SUM(P38:P40)</f>
        <v>0</v>
      </c>
      <c r="Q37" s="1">
        <f>SUM(Q38:Q40)</f>
        <v>0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0.60566945827094898</v>
      </c>
      <c r="K40" s="1">
        <f t="shared" si="35"/>
        <v>0.17682621767484186</v>
      </c>
      <c r="L40" s="1">
        <f t="shared" ref="L40:O40" si="39">L32-L36</f>
        <v>0.25386896779331725</v>
      </c>
      <c r="M40" s="1">
        <f t="shared" si="39"/>
        <v>0.15912202850610857</v>
      </c>
      <c r="N40" s="1">
        <f t="shared" si="39"/>
        <v>2.7488977578640217E-3</v>
      </c>
      <c r="O40" s="1">
        <f t="shared" si="39"/>
        <v>2.3390689350677896E-2</v>
      </c>
      <c r="P40" s="1">
        <f t="shared" si="37"/>
        <v>0</v>
      </c>
      <c r="Q40" s="1">
        <f t="shared" si="37"/>
        <v>0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117.24973698941842</v>
      </c>
      <c r="G41" s="1">
        <f t="shared" ref="G41:K41" si="41">G42+G45</f>
        <v>107.23650004297747</v>
      </c>
      <c r="H41" s="1">
        <f t="shared" si="41"/>
        <v>113.76638653058116</v>
      </c>
      <c r="I41" s="1">
        <f t="shared" si="41"/>
        <v>121.28443490301174</v>
      </c>
      <c r="J41" s="1">
        <f t="shared" si="41"/>
        <v>127.68128418327575</v>
      </c>
      <c r="K41" s="1">
        <f t="shared" si="41"/>
        <v>129.4942915466126</v>
      </c>
      <c r="L41" s="1">
        <f t="shared" ref="L41:O41" si="42">L42+L45</f>
        <v>133.15973629701236</v>
      </c>
      <c r="M41" s="1">
        <f t="shared" si="42"/>
        <v>132.15352957694344</v>
      </c>
      <c r="N41" s="1">
        <f t="shared" si="42"/>
        <v>129.36720714998523</v>
      </c>
      <c r="O41" s="1">
        <f t="shared" si="42"/>
        <v>125.2603210325323</v>
      </c>
      <c r="P41" s="1">
        <f>P42+P45</f>
        <v>126.01834821064107</v>
      </c>
      <c r="Q41" s="1">
        <f>Q42+Q45</f>
        <v>115.17228777145021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117.24973698941842</v>
      </c>
      <c r="G42" s="1">
        <f t="shared" ref="G42:K42" si="43">G43+G44</f>
        <v>106.71999962319377</v>
      </c>
      <c r="H42" s="1">
        <f t="shared" si="43"/>
        <v>112.59924671302767</v>
      </c>
      <c r="I42" s="1">
        <f t="shared" si="43"/>
        <v>119.04627502743215</v>
      </c>
      <c r="J42" s="1">
        <f t="shared" si="43"/>
        <v>123.81910261820305</v>
      </c>
      <c r="K42" s="1">
        <f t="shared" si="43"/>
        <v>123.35698121859025</v>
      </c>
      <c r="L42" s="1">
        <f t="shared" ref="L42:O42" si="44">L43+L44</f>
        <v>123.68049821882707</v>
      </c>
      <c r="M42" s="1">
        <f t="shared" si="44"/>
        <v>122.38780622303014</v>
      </c>
      <c r="N42" s="1">
        <f t="shared" si="44"/>
        <v>119.38489516293194</v>
      </c>
      <c r="O42" s="1">
        <f t="shared" si="44"/>
        <v>114.99547025840182</v>
      </c>
      <c r="P42" s="1">
        <f>P43+P44</f>
        <v>114.44138638623726</v>
      </c>
      <c r="Q42" s="1">
        <f>Q43+Q44</f>
        <v>103.47465007030981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117.24973698941842</v>
      </c>
      <c r="G43" s="1" cm="1">
        <f t="array" ref="G43">SUMPRODUCT(("NGA"=[1]OUT_PrimaryEnergyCons!$C$4:$C$10000)*1,[1]OUT_PrimaryEnergyCons!E$4:E$10000)</f>
        <v>106.71999962319377</v>
      </c>
      <c r="H43" s="1" cm="1">
        <f t="array" ref="H43">SUMPRODUCT(("NGA"=[1]OUT_PrimaryEnergyCons!$C$4:$C$10000)*1,[1]OUT_PrimaryEnergyCons!F$4:F$10000)</f>
        <v>112.59924671302767</v>
      </c>
      <c r="I43" s="1" cm="1">
        <f t="array" ref="I43">SUMPRODUCT(("NGA"=[1]OUT_PrimaryEnergyCons!$C$4:$C$10000)*1,[1]OUT_PrimaryEnergyCons!G$4:G$10000)</f>
        <v>119.04278106087183</v>
      </c>
      <c r="J43" s="1" cm="1">
        <f t="array" ref="J43">SUMPRODUCT(("NGA"=[1]OUT_PrimaryEnergyCons!$C$4:$C$10000)*1,[1]OUT_PrimaryEnergyCons!H$4:H$10000)</f>
        <v>123.81334277670514</v>
      </c>
      <c r="K43" s="1" cm="1">
        <f t="array" ref="K43">SUMPRODUCT(("NGA"=[1]OUT_PrimaryEnergyCons!$C$4:$C$10000)*1,[1]OUT_PrimaryEnergyCons!I$4:I$10000)</f>
        <v>123.35136117853999</v>
      </c>
      <c r="L43" s="1" cm="1">
        <f t="array" ref="L43">SUMPRODUCT(("NGA"=[1]OUT_PrimaryEnergyCons!$C$4:$C$10000)*1,[1]OUT_PrimaryEnergyCons!J$4:J$10000)</f>
        <v>123.674545879837</v>
      </c>
      <c r="M43" s="1" cm="1">
        <f t="array" ref="M43">SUMPRODUCT(("NGA"=[1]OUT_PrimaryEnergyCons!$C$4:$C$10000)*1,[1]OUT_PrimaryEnergyCons!K$4:K$10000)</f>
        <v>122.37530117015741</v>
      </c>
      <c r="N43" s="1" cm="1">
        <f t="array" ref="N43">SUMPRODUCT(("NGA"=[1]OUT_PrimaryEnergyCons!$C$4:$C$10000)*1,[1]OUT_PrimaryEnergyCons!L$4:L$10000)</f>
        <v>119.3782417393502</v>
      </c>
      <c r="O43" s="1" cm="1">
        <f t="array" ref="O43">SUMPRODUCT(("NGA"=[1]OUT_PrimaryEnergyCons!$C$4:$C$10000)*1,[1]OUT_PrimaryEnergyCons!M$4:M$10000)</f>
        <v>114.98264034760967</v>
      </c>
      <c r="P43" s="1" cm="1">
        <f t="array" ref="P43">SUMPRODUCT(("NGA"=[1]OUT_PrimaryEnergyCons!$C$4:$C$10000)*1,[1]OUT_PrimaryEnergyCons!N$4:N$10000)</f>
        <v>114.43134403880791</v>
      </c>
      <c r="Q43" s="1" cm="1">
        <f t="array" ref="Q43">SUMPRODUCT(("NGA"=[1]OUT_PrimaryEnergyCons!$C$4:$C$10000)*1,[1]OUT_PrimaryEnergyCons!O$4:O$10000)</f>
        <v>103.45291050692036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3.4939665603193615E-3</v>
      </c>
      <c r="J44" s="1" cm="1">
        <f t="array" ref="J44">SUMPRODUCT(("LNGA"=[1]OUT_PrimaryEnergyCons!$C$4:$C$10000)*1,[1]OUT_PrimaryEnergyCons!H$4:H$10000)</f>
        <v>5.7598414979070697E-3</v>
      </c>
      <c r="K44" s="1" cm="1">
        <f t="array" ref="K44">SUMPRODUCT(("LNGA"=[1]OUT_PrimaryEnergyCons!$C$4:$C$10000)*1,[1]OUT_PrimaryEnergyCons!I$4:I$10000)</f>
        <v>5.6200400502591239E-3</v>
      </c>
      <c r="L44" s="1" cm="1">
        <f t="array" ref="L44">SUMPRODUCT(("LNGA"=[1]OUT_PrimaryEnergyCons!$C$4:$C$10000)*1,[1]OUT_PrimaryEnergyCons!J$4:J$10000)</f>
        <v>5.9523389900649586E-3</v>
      </c>
      <c r="M44" s="1" cm="1">
        <f t="array" ref="M44">SUMPRODUCT(("LNGA"=[1]OUT_PrimaryEnergyCons!$C$4:$C$10000)*1,[1]OUT_PrimaryEnergyCons!K$4:K$10000)</f>
        <v>1.2505052872723844E-2</v>
      </c>
      <c r="N44" s="1" cm="1">
        <f t="array" ref="N44">SUMPRODUCT(("LNGA"=[1]OUT_PrimaryEnergyCons!$C$4:$C$10000)*1,[1]OUT_PrimaryEnergyCons!L$4:L$10000)</f>
        <v>6.6534235817345567E-3</v>
      </c>
      <c r="O44" s="1" cm="1">
        <f t="array" ref="O44">SUMPRODUCT(("LNGA"=[1]OUT_PrimaryEnergyCons!$C$4:$C$10000)*1,[1]OUT_PrimaryEnergyCons!M$4:M$10000)</f>
        <v>1.2829910792156108E-2</v>
      </c>
      <c r="P44" s="1" cm="1">
        <f t="array" ref="P44">SUMPRODUCT(("LNGA"=[1]OUT_PrimaryEnergyCons!$C$4:$C$10000)*1,[1]OUT_PrimaryEnergyCons!N$4:N$10000)</f>
        <v>1.0042347429341117E-2</v>
      </c>
      <c r="Q44" s="1" cm="1">
        <f t="array" ref="Q44">SUMPRODUCT(("LNGA"=[1]OUT_PrimaryEnergyCons!$C$4:$C$10000)*1,[1]OUT_PrimaryEnergyCons!O$4:O$10000)</f>
        <v>2.1739563389447093E-2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0.51650041978369954</v>
      </c>
      <c r="H45" s="1" cm="1">
        <f t="array" ref="H45">SUMPRODUCT(("BIO"=[1]OUT_PrimaryEnergyCons!$C$4:$C$10000)*1+("LBIO"=[1]OUT_PrimaryEnergyCons!$C$4:$C$10000)*1,[1]OUT_PrimaryEnergyCons!F$4:F$10000)</f>
        <v>1.1671398175534946</v>
      </c>
      <c r="I45" s="1" cm="1">
        <f t="array" ref="I45">SUMPRODUCT(("BIO"=[1]OUT_PrimaryEnergyCons!$C$4:$C$10000)*1+("LBIO"=[1]OUT_PrimaryEnergyCons!$C$4:$C$10000)*1,[1]OUT_PrimaryEnergyCons!G$4:G$10000)</f>
        <v>2.2381598755796044</v>
      </c>
      <c r="J45" s="1" cm="1">
        <f t="array" ref="J45">SUMPRODUCT(("BIO"=[1]OUT_PrimaryEnergyCons!$C$4:$C$10000)*1+("LBIO"=[1]OUT_PrimaryEnergyCons!$C$4:$C$10000)*1,[1]OUT_PrimaryEnergyCons!H$4:H$10000)</f>
        <v>3.86218156507271</v>
      </c>
      <c r="K45" s="1" cm="1">
        <f t="array" ref="K45">SUMPRODUCT(("BIO"=[1]OUT_PrimaryEnergyCons!$C$4:$C$10000)*1+("LBIO"=[1]OUT_PrimaryEnergyCons!$C$4:$C$10000)*1,[1]OUT_PrimaryEnergyCons!I$4:I$10000)</f>
        <v>6.1373103280223518</v>
      </c>
      <c r="L45" s="1" cm="1">
        <f t="array" ref="L45">SUMPRODUCT(("BIO"=[1]OUT_PrimaryEnergyCons!$C$4:$C$10000)*1+("LBIO"=[1]OUT_PrimaryEnergyCons!$C$4:$C$10000)*1,[1]OUT_PrimaryEnergyCons!J$4:J$10000)</f>
        <v>9.4792380781852774</v>
      </c>
      <c r="M45" s="1" cm="1">
        <f t="array" ref="M45">SUMPRODUCT(("BIO"=[1]OUT_PrimaryEnergyCons!$C$4:$C$10000)*1+("LBIO"=[1]OUT_PrimaryEnergyCons!$C$4:$C$10000)*1,[1]OUT_PrimaryEnergyCons!K$4:K$10000)</f>
        <v>9.7657233539132946</v>
      </c>
      <c r="N45" s="1" cm="1">
        <f t="array" ref="N45">SUMPRODUCT(("BIO"=[1]OUT_PrimaryEnergyCons!$C$4:$C$10000)*1+("LBIO"=[1]OUT_PrimaryEnergyCons!$C$4:$C$10000)*1,[1]OUT_PrimaryEnergyCons!L$4:L$10000)</f>
        <v>9.9823119870532953</v>
      </c>
      <c r="O45" s="1" cm="1">
        <f t="array" ref="O45">SUMPRODUCT(("BIO"=[1]OUT_PrimaryEnergyCons!$C$4:$C$10000)*1+("LBIO"=[1]OUT_PrimaryEnergyCons!$C$4:$C$10000)*1,[1]OUT_PrimaryEnergyCons!M$4:M$10000)</f>
        <v>10.264850774130476</v>
      </c>
      <c r="P45" s="1" cm="1">
        <f t="array" ref="P45">SUMPRODUCT(("BIO"=[1]OUT_PrimaryEnergyCons!$C$4:$C$10000)*1+("LBIO"=[1]OUT_PrimaryEnergyCons!$C$4:$C$10000)*1,[1]OUT_PrimaryEnergyCons!N$4:N$10000)</f>
        <v>11.576961824403806</v>
      </c>
      <c r="Q45" s="1" cm="1">
        <f t="array" ref="Q45">SUMPRODUCT(("BIO"=[1]OUT_PrimaryEnergyCons!$C$4:$C$10000)*1+("LBIO"=[1]OUT_PrimaryEnergyCons!$C$4:$C$10000)*1,[1]OUT_PrimaryEnergyCons!O$4:O$10000)</f>
        <v>11.697637701140401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0.51650041978369954</v>
      </c>
      <c r="H46" s="1">
        <f t="shared" si="46"/>
        <v>1.1671398175534946</v>
      </c>
      <c r="I46" s="1">
        <f t="shared" si="46"/>
        <v>2.2381598755796044</v>
      </c>
      <c r="J46" s="1">
        <f t="shared" si="46"/>
        <v>2.2381598755796044</v>
      </c>
      <c r="K46" s="1">
        <f t="shared" si="46"/>
        <v>3.86218156507271</v>
      </c>
      <c r="L46" s="1">
        <f t="shared" si="46"/>
        <v>6.1373103280223518</v>
      </c>
      <c r="M46" s="1">
        <f t="shared" si="46"/>
        <v>9.4792380781852774</v>
      </c>
      <c r="N46" s="1">
        <f t="shared" si="46"/>
        <v>9.7657233539132946</v>
      </c>
      <c r="O46" s="1">
        <f t="shared" si="46"/>
        <v>9.9823119870532953</v>
      </c>
      <c r="P46" s="1">
        <f>P47</f>
        <v>10.264850774130476</v>
      </c>
      <c r="Q46" s="1">
        <f>Q47</f>
        <v>11.576961824403806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0.51650041978369954</v>
      </c>
      <c r="H47" s="1">
        <f>H45</f>
        <v>1.1671398175534946</v>
      </c>
      <c r="I47" s="1">
        <f>I45</f>
        <v>2.2381598755796044</v>
      </c>
      <c r="J47" s="1">
        <f>IF(J45-MAX(F45:I45)&lt;0,J45,MAX(F45:I45))</f>
        <v>2.2381598755796044</v>
      </c>
      <c r="K47" s="1">
        <f>IF(K45-MAX(G45:J45)&lt;0,K45,MAX(G45:J45))</f>
        <v>3.86218156507271</v>
      </c>
      <c r="L47" s="1">
        <f t="shared" ref="L47:O47" si="47">IF(L45-MAX(H45:K45)&lt;0,L45,MAX(H45:K45))</f>
        <v>6.1373103280223518</v>
      </c>
      <c r="M47" s="1">
        <f t="shared" si="47"/>
        <v>9.4792380781852774</v>
      </c>
      <c r="N47" s="1">
        <f t="shared" si="47"/>
        <v>9.7657233539132946</v>
      </c>
      <c r="O47" s="1">
        <f t="shared" si="47"/>
        <v>9.9823119870532953</v>
      </c>
      <c r="P47" s="1">
        <f>IF(P45-MAX(L45:O45)&lt;0,P45,MAX(L45:O45))</f>
        <v>10.264850774130476</v>
      </c>
      <c r="Q47" s="1">
        <f>IF(Q45-MAX(M45:P45)&lt;0,Q45,MAX(M45:P45))</f>
        <v>11.576961824403806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1.6240216894931057</v>
      </c>
      <c r="K48" s="1">
        <f t="shared" si="48"/>
        <v>2.2751287629496417</v>
      </c>
      <c r="L48" s="1">
        <f t="shared" si="48"/>
        <v>3.3419277501629256</v>
      </c>
      <c r="M48" s="1">
        <f t="shared" si="48"/>
        <v>0.28648527572801719</v>
      </c>
      <c r="N48" s="1">
        <f t="shared" si="48"/>
        <v>0.21658863314000065</v>
      </c>
      <c r="O48" s="1">
        <f t="shared" si="48"/>
        <v>0.28253878707718094</v>
      </c>
      <c r="P48" s="1">
        <f>P49</f>
        <v>1.3121110502733302</v>
      </c>
      <c r="Q48" s="1">
        <f>Q49</f>
        <v>0.12067587673659474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1.6240216894931057</v>
      </c>
      <c r="K49" s="1">
        <f>K45-K47</f>
        <v>2.2751287629496417</v>
      </c>
      <c r="L49" s="1">
        <f t="shared" ref="L49:O49" si="52">L45-L47</f>
        <v>3.3419277501629256</v>
      </c>
      <c r="M49" s="1">
        <f t="shared" si="52"/>
        <v>0.28648527572801719</v>
      </c>
      <c r="N49" s="1">
        <f t="shared" si="52"/>
        <v>0.21658863314000065</v>
      </c>
      <c r="O49" s="1">
        <f t="shared" si="52"/>
        <v>0.28253878707718094</v>
      </c>
      <c r="P49" s="1">
        <f>P45-P47</f>
        <v>1.3121110502733302</v>
      </c>
      <c r="Q49" s="1">
        <f>Q45-Q47</f>
        <v>0.12067587673659474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250.94821886588502</v>
      </c>
      <c r="G50" s="1" cm="1">
        <f t="array" ref="G50">SUMPRODUCT(("urn"=[1]OUT_PrimaryEnergyCons!$C$4:$C$10000)*1,[1]OUT_PrimaryEnergyCons!E$4:E$10000)</f>
        <v>254.39214217962623</v>
      </c>
      <c r="H50" s="1" cm="1">
        <f t="array" ref="H50">SUMPRODUCT(("urn"=[1]OUT_PrimaryEnergyCons!$C$4:$C$10000)*1,[1]OUT_PrimaryEnergyCons!F$4:F$10000)</f>
        <v>224.03391662674062</v>
      </c>
      <c r="I50" s="1" cm="1">
        <f t="array" ref="I50">SUMPRODUCT(("urn"=[1]OUT_PrimaryEnergyCons!$C$4:$C$10000)*1,[1]OUT_PrimaryEnergyCons!G$4:G$10000)</f>
        <v>221.50654324315266</v>
      </c>
      <c r="J50" s="1" cm="1">
        <f t="array" ref="J50">SUMPRODUCT(("urn"=[1]OUT_PrimaryEnergyCons!$C$4:$C$10000)*1,[1]OUT_PrimaryEnergyCons!H$4:H$10000)</f>
        <v>174.6967818700449</v>
      </c>
      <c r="K50" s="1" cm="1">
        <f t="array" ref="K50">SUMPRODUCT(("urn"=[1]OUT_PrimaryEnergyCons!$C$4:$C$10000)*1,[1]OUT_PrimaryEnergyCons!I$4:I$10000)</f>
        <v>99.991921964814551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0</v>
      </c>
      <c r="O50" s="1" cm="1">
        <f t="array" ref="O50">SUMPRODUCT(("urn"=[1]OUT_PrimaryEnergyCons!$C$4:$C$10000)*1,[1]OUT_PrimaryEnergyCons!M$4:M$10000)</f>
        <v>0</v>
      </c>
      <c r="P50" s="1" cm="1">
        <f t="array" ref="P50">SUMPRODUCT(("urn"=[1]OUT_PrimaryEnergyCons!$C$4:$C$10000)*1,[1]OUT_PrimaryEnergyCons!N$4:N$10000)</f>
        <v>0</v>
      </c>
      <c r="Q50" s="1" cm="1">
        <f t="array" ref="Q50">SUMPRODUCT(("urn"=[1]OUT_PrimaryEnergyCons!$C$4:$C$10000)*1,[1]OUT_PrimaryEnergyCons!O$4:O$10000)</f>
        <v>0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97.160000918008805</v>
      </c>
      <c r="G51" s="1">
        <f t="shared" ref="G51:K51" si="53">SUM(G52:G55)</f>
        <v>50.279265122522453</v>
      </c>
      <c r="H51" s="1">
        <f t="shared" si="53"/>
        <v>50.45659057361577</v>
      </c>
      <c r="I51" s="1">
        <f t="shared" si="53"/>
        <v>50.738520300182444</v>
      </c>
      <c r="J51" s="1">
        <f t="shared" si="53"/>
        <v>56.273533031585103</v>
      </c>
      <c r="K51" s="1">
        <f t="shared" si="53"/>
        <v>58.929015055056539</v>
      </c>
      <c r="L51" s="1">
        <f t="shared" ref="L51:O51" si="54">SUM(L52:L55)</f>
        <v>65.511320254005042</v>
      </c>
      <c r="M51" s="1">
        <f t="shared" si="54"/>
        <v>60.698635607270134</v>
      </c>
      <c r="N51" s="1">
        <f t="shared" si="54"/>
        <v>69.177061514589028</v>
      </c>
      <c r="O51" s="1">
        <f t="shared" si="54"/>
        <v>69.207734661736609</v>
      </c>
      <c r="P51" s="1">
        <f>SUM(P52:P55)</f>
        <v>69.207705078109228</v>
      </c>
      <c r="Q51" s="1">
        <f>SUM(Q52:Q55)</f>
        <v>69.218288305301598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15.013805824482578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4.1285760247534345E-2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2.7148341225109441E-2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3.2030540024327016E-2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2.2169947430519268E-2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1.7007656451664036E-2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1.2823265701245963E-2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1.8798569850282301E-2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1.8746587469504306E-2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2.3376251755464261E-2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2.3362044044901966E-2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4.5614532115645409E-2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28.948621085029249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17.894965615586706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21.832474309832669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15.270641125326723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22.159331875638557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29.879726563785152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35.80606603678671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32.459123393214412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64.498682940146168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69.169060127066416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69.176683094411032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69.155593209112169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46.398475558184138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32.341402801588394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28.59563576204863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35.435237901135835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34.091131009082119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29.031282737932901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29.691374442243379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28.21960474207911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4.6586380229575015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1.4243249211296478E-2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6.6668895741561528E-3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1.5285429891388263E-2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6.7990984503128455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1.6109450998211671E-3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1.3321605093637239E-3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6.10733695560301E-4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9.0019943390569237E-4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9.9809688681989765E-4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1.0565092737165013E-3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1.1089021263358653E-3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9.9396401585263535E-4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1.0550337034352043E-3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9.9305007912551765E-4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1.7951341823897258E-3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8.9104058649576642E-3</v>
      </c>
      <c r="L56" s="1" cm="1">
        <f t="array" ref="L56">SUMPRODUCT(("h2"=[1]OUT_PrimaryEnergyCons!$C$4:$C$10000)*1,[1]OUT_PrimaryEnergyCons!J$4:J$10000)</f>
        <v>8.9526654365697685E-3</v>
      </c>
      <c r="M56" s="1" cm="1">
        <f t="array" ref="M56">SUMPRODUCT(("h2"=[1]OUT_PrimaryEnergyCons!$C$4:$C$10000)*1,[1]OUT_PrimaryEnergyCons!K$4:K$10000)</f>
        <v>7.0972957296228829E-3</v>
      </c>
      <c r="N56" s="1" cm="1">
        <f t="array" ref="N56">SUMPRODUCT(("h2"=[1]OUT_PrimaryEnergyCons!$C$4:$C$10000)*1,[1]OUT_PrimaryEnergyCons!L$4:L$10000)</f>
        <v>2.9467359019189712E-3</v>
      </c>
      <c r="O56" s="1" cm="1">
        <f t="array" ref="O56">SUMPRODUCT(("h2"=[1]OUT_PrimaryEnergyCons!$C$4:$C$10000)*1,[1]OUT_PrimaryEnergyCons!M$4:M$10000)</f>
        <v>1.0235933606202603E-2</v>
      </c>
      <c r="P56" s="1" cm="1">
        <f t="array" ref="P56">SUMPRODUCT(("h2"=[1]OUT_PrimaryEnergyCons!$C$4:$C$10000)*1,[1]OUT_PrimaryEnergyCons!N$4:N$10000)</f>
        <v>4.3841056072314371E-3</v>
      </c>
      <c r="Q56" s="1" cm="1">
        <f t="array" ref="Q56">SUMPRODUCT(("h2"=[1]OUT_PrimaryEnergyCons!$C$4:$C$10000)*1,[1]OUT_PrimaryEnergyCons!O$4:O$10000)</f>
        <v>1.2727862640702539E-2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117.17000674359554</v>
      </c>
      <c r="G57" s="3">
        <f t="shared" ref="G57:O57" si="58">G58</f>
        <v>35.749052123347148</v>
      </c>
      <c r="H57" s="3">
        <f t="shared" si="58"/>
        <v>64.433042432869215</v>
      </c>
      <c r="I57" s="3">
        <f t="shared" si="58"/>
        <v>81.348930459016529</v>
      </c>
      <c r="J57" s="3">
        <f t="shared" si="58"/>
        <v>66.195030540887345</v>
      </c>
      <c r="K57" s="3">
        <f t="shared" si="58"/>
        <v>43.475076407159136</v>
      </c>
      <c r="L57" s="3">
        <f t="shared" si="58"/>
        <v>27.722873691575597</v>
      </c>
      <c r="M57" s="3">
        <f t="shared" si="58"/>
        <v>28.693112872289106</v>
      </c>
      <c r="N57" s="3">
        <f t="shared" si="58"/>
        <v>39.907943114914062</v>
      </c>
      <c r="O57" s="3">
        <f t="shared" si="58"/>
        <v>34.597838218165492</v>
      </c>
      <c r="P57" s="3">
        <f>P58</f>
        <v>32.545730652471939</v>
      </c>
      <c r="Q57" s="3">
        <f>Q58</f>
        <v>28.085304007879564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117.17000674359554</v>
      </c>
      <c r="G58" s="1">
        <f t="shared" ref="G58:K58" si="59">SUM(G59:G62)</f>
        <v>35.749052123347148</v>
      </c>
      <c r="H58" s="1">
        <f t="shared" si="59"/>
        <v>64.433042432869215</v>
      </c>
      <c r="I58" s="1">
        <f t="shared" si="59"/>
        <v>81.348930459016529</v>
      </c>
      <c r="J58" s="1">
        <f t="shared" si="59"/>
        <v>66.195030540887345</v>
      </c>
      <c r="K58" s="1">
        <f t="shared" si="59"/>
        <v>43.475076407159136</v>
      </c>
      <c r="L58" s="1">
        <f t="shared" ref="L58:O58" si="60">SUM(L59:L62)</f>
        <v>27.722873691575597</v>
      </c>
      <c r="M58" s="1">
        <f t="shared" si="60"/>
        <v>28.693112872289106</v>
      </c>
      <c r="N58" s="1">
        <f t="shared" si="60"/>
        <v>39.907943114914062</v>
      </c>
      <c r="O58" s="1">
        <f t="shared" si="60"/>
        <v>34.597838218165492</v>
      </c>
      <c r="P58" s="1">
        <f>SUM(P59:P62)</f>
        <v>32.545730652471939</v>
      </c>
      <c r="Q58" s="1">
        <f>SUM(Q59:Q62)</f>
        <v>28.085304007879564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6.2295583677411743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2.4276020974738463E-3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5.2482863187659516E-3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7.3583029491237093E-4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9.3657148021695765E-4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8.9406160474087557E-4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8.5758245477423516E-4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7.3347733282921553E-4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8.6896641699051025E-4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1.1131340967536249E-3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1.064320286471474E-3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2.0981448416127423E-3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12.753360752379194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1.8530031498711326E-3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1.6899422474839776E-3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1.1375489425265192E-3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1.7615328473386696E-3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1.7905463770041829E-3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1.4913207982665318E-3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1.8058990807404448E-3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1.1774105515325471E-3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1.5440656502473729E-3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1.4207982898305311E-3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2.6594893002319223E-3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26.492979885407784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1.381138078619558E-3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1.4770572622689617E-3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1.5061094663953321E-3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2.1780291233302047E-3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2.3437933521308521E-3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1.9795437076099176E-3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1.5311294221394913E-3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1.0621456826663109E-3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1.9921509931857206E-3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1.9767594605571712E-3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3.9091704409004229E-3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71.694107738067387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35.743390380021182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64.424627147040695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81.345550970312701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66.190154407436452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43.470048005825262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27.718545244614948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28.689042366453396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39.904834592262873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34.593188867425305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32.541268774435082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28.076637203296819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251.20257350776899</v>
      </c>
      <c r="G63" s="3">
        <f t="shared" ref="G63:K63" si="65">SUM(G64,G66,G74,G82,G130,G151,G159,G161,G169,G173,G167)</f>
        <v>229.68181233211288</v>
      </c>
      <c r="H63" s="3">
        <f t="shared" si="65"/>
        <v>255.88665826344132</v>
      </c>
      <c r="I63" s="3">
        <f t="shared" si="65"/>
        <v>290.01641246460503</v>
      </c>
      <c r="J63" s="3">
        <f t="shared" si="65"/>
        <v>280.86969336675122</v>
      </c>
      <c r="K63" s="3">
        <f t="shared" si="65"/>
        <v>260.76809564513468</v>
      </c>
      <c r="L63" s="3">
        <f t="shared" ref="L63:O63" si="66">SUM(L64,L66,L74,L82,L130,L151,L159,L161,L169,L173,L167)</f>
        <v>236.34085200938648</v>
      </c>
      <c r="M63" s="3">
        <f t="shared" si="66"/>
        <v>241.93837415832303</v>
      </c>
      <c r="N63" s="3">
        <f t="shared" si="66"/>
        <v>246.2363452495768</v>
      </c>
      <c r="O63" s="3">
        <f t="shared" si="66"/>
        <v>252.40242254637135</v>
      </c>
      <c r="P63" s="3">
        <f>SUM(P64,P66,P74,P82,P130,P151,P159,P161,P169,P173,P167)</f>
        <v>256.31217964442322</v>
      </c>
      <c r="Q63" s="3">
        <f>SUM(Q64,Q66,Q74,Q82,Q130,Q151,Q159,Q161,Q169,Q173,Q167)</f>
        <v>263.66849437450048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82.760005867675659</v>
      </c>
      <c r="G64" s="1">
        <f t="shared" ref="G64:O64" si="67">+G65</f>
        <v>83.109641251381163</v>
      </c>
      <c r="H64" s="1">
        <f t="shared" si="67"/>
        <v>73.032663705770972</v>
      </c>
      <c r="I64" s="1">
        <f t="shared" si="67"/>
        <v>73.071851857520244</v>
      </c>
      <c r="J64" s="1">
        <f t="shared" si="67"/>
        <v>57.691705467444237</v>
      </c>
      <c r="K64" s="1">
        <f t="shared" si="67"/>
        <v>33.155162452104072</v>
      </c>
      <c r="L64" s="1">
        <f t="shared" si="67"/>
        <v>0</v>
      </c>
      <c r="M64" s="1">
        <f t="shared" si="67"/>
        <v>0</v>
      </c>
      <c r="N64" s="1">
        <f t="shared" si="67"/>
        <v>0</v>
      </c>
      <c r="O64" s="1">
        <f t="shared" si="67"/>
        <v>0</v>
      </c>
      <c r="P64" s="1">
        <f>+P65</f>
        <v>0</v>
      </c>
      <c r="Q64" s="1">
        <f>+Q65</f>
        <v>0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82.760005867675659</v>
      </c>
      <c r="G65" s="1">
        <f>'[1]Electricity and CHPs'!C14</f>
        <v>83.109641251381163</v>
      </c>
      <c r="H65" s="1">
        <f>'[1]Electricity and CHPs'!D14</f>
        <v>73.032663705770972</v>
      </c>
      <c r="I65" s="1">
        <f>'[1]Electricity and CHPs'!E14</f>
        <v>73.071851857520244</v>
      </c>
      <c r="J65" s="1">
        <f>'[1]Electricity and CHPs'!F14</f>
        <v>57.691705467444237</v>
      </c>
      <c r="K65" s="1">
        <f>'[1]Electricity and CHPs'!G14</f>
        <v>33.155162452104072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0</v>
      </c>
      <c r="O65" s="1">
        <f>'[1]Electricity and CHPs'!K14</f>
        <v>0</v>
      </c>
      <c r="P65" s="1">
        <f>'[1]Electricity and CHPs'!L14</f>
        <v>0</v>
      </c>
      <c r="Q65" s="1">
        <f>'[1]Electricity and CHPs'!M14</f>
        <v>0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146.22000678627208</v>
      </c>
      <c r="G66" s="1">
        <f t="shared" ref="G66:K66" si="71">SUM(G67:G69)</f>
        <v>121.60174217799025</v>
      </c>
      <c r="H66" s="1">
        <f t="shared" si="71"/>
        <v>139.94617048275353</v>
      </c>
      <c r="I66" s="1">
        <f t="shared" si="71"/>
        <v>146.83423247064408</v>
      </c>
      <c r="J66" s="1">
        <f t="shared" si="71"/>
        <v>146.87227559751233</v>
      </c>
      <c r="K66" s="1">
        <f t="shared" si="71"/>
        <v>146.90274383701339</v>
      </c>
      <c r="L66" s="1">
        <f t="shared" ref="L66:O66" si="72">SUM(L67:L69)</f>
        <v>146.93467385563144</v>
      </c>
      <c r="M66" s="1">
        <f t="shared" si="72"/>
        <v>146.9671957316917</v>
      </c>
      <c r="N66" s="1">
        <f t="shared" si="72"/>
        <v>146.99706615821253</v>
      </c>
      <c r="O66" s="1">
        <f t="shared" si="72"/>
        <v>147.03618036486318</v>
      </c>
      <c r="P66" s="1">
        <f>SUM(P67:P69)</f>
        <v>147.07502348930683</v>
      </c>
      <c r="Q66" s="1">
        <f>SUM(Q67:Q69)</f>
        <v>147.16067583260056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66.7456800000746</v>
      </c>
      <c r="G67" s="1">
        <f>'[1]Electricity and CHPs'!C15</f>
        <v>49.798797305985801</v>
      </c>
      <c r="H67" s="1">
        <f>'[1]Electricity and CHPs'!D15</f>
        <v>68.524871035096282</v>
      </c>
      <c r="I67" s="1">
        <f>'[1]Electricity and CHPs'!E15</f>
        <v>69.609915453545028</v>
      </c>
      <c r="J67" s="1">
        <f>'[1]Electricity and CHPs'!F15</f>
        <v>70.693213230314711</v>
      </c>
      <c r="K67" s="1">
        <f>'[1]Electricity and CHPs'!G15</f>
        <v>71.777539768697167</v>
      </c>
      <c r="L67" s="1">
        <f>'[1]Electricity and CHPs'!H15</f>
        <v>72.860359813809609</v>
      </c>
      <c r="M67" s="1">
        <f>'[1]Electricity and CHPs'!I15</f>
        <v>73.946132057374257</v>
      </c>
      <c r="N67" s="1">
        <f>'[1]Electricity and CHPs'!J15</f>
        <v>73.945408851281968</v>
      </c>
      <c r="O67" s="1">
        <f>'[1]Electricity and CHPs'!K15</f>
        <v>73.946536685074193</v>
      </c>
      <c r="P67" s="1">
        <f>'[1]Electricity and CHPs'!L15</f>
        <v>73.946385342577102</v>
      </c>
      <c r="Q67" s="1">
        <f>'[1]Electricity and CHPs'!M15</f>
        <v>73.943070310644615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66.632400543495862</v>
      </c>
      <c r="G68" s="1">
        <f>'[1]Electricity and CHPs'!C16</f>
        <v>55.764000199764006</v>
      </c>
      <c r="H68" s="1">
        <f>'[1]Electricity and CHPs'!D16</f>
        <v>65.561507829188386</v>
      </c>
      <c r="I68" s="1">
        <f>'[1]Electricity and CHPs'!E16</f>
        <v>64.482664585531069</v>
      </c>
      <c r="J68" s="1">
        <f>'[1]Electricity and CHPs'!F16</f>
        <v>63.400014087216462</v>
      </c>
      <c r="K68" s="1">
        <f>'[1]Electricity and CHPs'!G16</f>
        <v>62.315693983555633</v>
      </c>
      <c r="L68" s="1">
        <f>'[1]Electricity and CHPs'!H16</f>
        <v>61.232876855847366</v>
      </c>
      <c r="M68" s="1">
        <f>'[1]Electricity and CHPs'!I16</f>
        <v>60.147108836986277</v>
      </c>
      <c r="N68" s="1">
        <f>'[1]Electricity and CHPs'!J16</f>
        <v>60.147837149137935</v>
      </c>
      <c r="O68" s="1">
        <f>'[1]Electricity and CHPs'!K16</f>
        <v>60.146716204105758</v>
      </c>
      <c r="P68" s="1">
        <f>'[1]Electricity and CHPs'!L16</f>
        <v>60.146883126643957</v>
      </c>
      <c r="Q68" s="1">
        <f>'[1]Electricity and CHPs'!M16</f>
        <v>60.150287290817346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12.841926242701613</v>
      </c>
      <c r="G69" s="1">
        <f>'[1]Electricity and CHPs'!C17</f>
        <v>16.038944672240429</v>
      </c>
      <c r="H69" s="1">
        <f>'[1]Electricity and CHPs'!D17</f>
        <v>5.8597916184688632</v>
      </c>
      <c r="I69" s="1">
        <f>'[1]Electricity and CHPs'!E17</f>
        <v>12.741652431567996</v>
      </c>
      <c r="J69" s="1">
        <f>'[1]Electricity and CHPs'!F17</f>
        <v>12.779048279981177</v>
      </c>
      <c r="K69" s="1">
        <f>'[1]Electricity and CHPs'!G17</f>
        <v>12.809510084760605</v>
      </c>
      <c r="L69" s="1">
        <f>'[1]Electricity and CHPs'!H17</f>
        <v>12.841437185974472</v>
      </c>
      <c r="M69" s="1">
        <f>'[1]Electricity and CHPs'!I17</f>
        <v>12.873954837331178</v>
      </c>
      <c r="N69" s="1">
        <f>'[1]Electricity and CHPs'!J17</f>
        <v>12.903820157792639</v>
      </c>
      <c r="O69" s="1">
        <f>'[1]Electricity and CHPs'!K17</f>
        <v>12.942927475683231</v>
      </c>
      <c r="P69" s="1">
        <f>'[1]Electricity and CHPs'!L17</f>
        <v>12.981755020085746</v>
      </c>
      <c r="Q69" s="1">
        <f>'[1]Electricity and CHPs'!M17</f>
        <v>13.067318231138625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0.1115787102308462</v>
      </c>
      <c r="G70" s="1">
        <f t="shared" ref="G70" si="74">SUM(G71:G73)</f>
        <v>0.17153363519116921</v>
      </c>
      <c r="H70" s="1">
        <f t="shared" ref="H70" si="75">SUM(H71:H73)</f>
        <v>1.9527857448981022E-2</v>
      </c>
      <c r="I70" s="1">
        <f t="shared" ref="I70" si="76">SUM(I71:I73)</f>
        <v>0.17152964796635095</v>
      </c>
      <c r="J70" s="1">
        <f t="shared" ref="J70" si="77">SUM(J71:J73)</f>
        <v>0.17154293035864929</v>
      </c>
      <c r="K70" s="1">
        <f t="shared" ref="K70" si="78">SUM(K71:K73)</f>
        <v>3.2405010391000036E-2</v>
      </c>
      <c r="L70" s="1">
        <f t="shared" ref="L70:O70" si="79">SUM(L71:L73)</f>
        <v>4.4481244873880013E-2</v>
      </c>
      <c r="M70" s="1">
        <f t="shared" si="79"/>
        <v>8.0634856113475109E-2</v>
      </c>
      <c r="N70" s="1">
        <f t="shared" si="79"/>
        <v>4.8070449843660809E-2</v>
      </c>
      <c r="O70" s="1">
        <f t="shared" si="79"/>
        <v>8.1657712422140608E-2</v>
      </c>
      <c r="P70" s="1">
        <f>SUM(P71:P73)</f>
        <v>6.3605615524912854E-2</v>
      </c>
      <c r="Q70" s="1">
        <f>SUM(Q71:Q73)</f>
        <v>0.10543895456866728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3.960295936802255E-2</v>
      </c>
      <c r="G71" s="1">
        <f>'[1]Electricity and CHPs'!C18</f>
        <v>1.3803235176957336E-4</v>
      </c>
      <c r="H71" s="1">
        <f>'[1]Electricity and CHPs'!D18</f>
        <v>1.2856882662190953E-2</v>
      </c>
      <c r="I71" s="1">
        <f>'[1]Electricity and CHPs'!E18</f>
        <v>5.7031757235850014E-3</v>
      </c>
      <c r="J71" s="1">
        <f>'[1]Electricity and CHPs'!F18</f>
        <v>7.1283092107351552E-3</v>
      </c>
      <c r="K71" s="1">
        <f>'[1]Electricity and CHPs'!G18</f>
        <v>9.6920399808404327E-3</v>
      </c>
      <c r="L71" s="1">
        <f>'[1]Electricity and CHPs'!H18</f>
        <v>1.9045922393701113E-2</v>
      </c>
      <c r="M71" s="1">
        <f>'[1]Electricity and CHPs'!I18</f>
        <v>5.13397850429669E-2</v>
      </c>
      <c r="N71" s="1">
        <f>'[1]Electricity and CHPs'!J18</f>
        <v>2.2051402997413958E-2</v>
      </c>
      <c r="O71" s="1">
        <f>'[1]Electricity and CHPs'!K18</f>
        <v>5.2160904463196468E-2</v>
      </c>
      <c r="P71" s="1">
        <f>'[1]Electricity and CHPs'!L18</f>
        <v>3.6510754773627585E-2</v>
      </c>
      <c r="Q71" s="1">
        <f>'[1]Electricity and CHPs'!M18</f>
        <v>7.4570351841422577E-2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1.802965826944382E-3</v>
      </c>
      <c r="G72" s="1">
        <f>'[1]Electricity and CHPs'!C28</f>
        <v>9.4244837775844697E-5</v>
      </c>
      <c r="H72" s="1">
        <f>'[1]Electricity and CHPs'!D28</f>
        <v>3.5435183404568431E-3</v>
      </c>
      <c r="I72" s="1">
        <f>'[1]Electricity and CHPs'!E28</f>
        <v>2.4098728592975962E-3</v>
      </c>
      <c r="J72" s="1">
        <f>'[1]Electricity and CHPs'!F28</f>
        <v>3.4615877636479065E-3</v>
      </c>
      <c r="K72" s="1">
        <f>'[1]Electricity and CHPs'!G28</f>
        <v>3.7019488247921231E-3</v>
      </c>
      <c r="L72" s="1">
        <f>'[1]Electricity and CHPs'!H28</f>
        <v>4.0244138009719226E-3</v>
      </c>
      <c r="M72" s="1">
        <f>'[1]Electricity and CHPs'!I28</f>
        <v>6.3317134701063099E-3</v>
      </c>
      <c r="N72" s="1">
        <f>'[1]Electricity and CHPs'!J28</f>
        <v>4.6991336072907588E-3</v>
      </c>
      <c r="O72" s="1">
        <f>'[1]Electricity and CHPs'!K28</f>
        <v>6.3427133689428015E-3</v>
      </c>
      <c r="P72" s="1">
        <f>'[1]Electricity and CHPs'!L28</f>
        <v>5.2418458455818625E-3</v>
      </c>
      <c r="Q72" s="1">
        <f>'[1]Electricity and CHPs'!M28</f>
        <v>6.5632502308953372E-3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7.0172785035879273E-2</v>
      </c>
      <c r="G73" s="1">
        <f>'[1]Electricity and CHPs'!C41</f>
        <v>0.1713013580016238</v>
      </c>
      <c r="H73" s="1">
        <f>'[1]Electricity and CHPs'!D41</f>
        <v>3.1274564463332258E-3</v>
      </c>
      <c r="I73" s="1">
        <f>'[1]Electricity and CHPs'!E41</f>
        <v>0.16341659938346836</v>
      </c>
      <c r="J73" s="1">
        <f>'[1]Electricity and CHPs'!F41</f>
        <v>0.16095303338426623</v>
      </c>
      <c r="K73" s="1">
        <f>'[1]Electricity and CHPs'!G41</f>
        <v>1.9011021585367483E-2</v>
      </c>
      <c r="L73" s="1">
        <f>'[1]Electricity and CHPs'!H41</f>
        <v>2.1410908679206982E-2</v>
      </c>
      <c r="M73" s="1">
        <f>'[1]Electricity and CHPs'!I41</f>
        <v>2.2963357600401902E-2</v>
      </c>
      <c r="N73" s="1">
        <f>'[1]Electricity and CHPs'!J41</f>
        <v>2.1319913238956094E-2</v>
      </c>
      <c r="O73" s="1">
        <f>'[1]Electricity and CHPs'!K41</f>
        <v>2.3154094590001343E-2</v>
      </c>
      <c r="P73" s="1">
        <f>'[1]Electricity and CHPs'!L41</f>
        <v>2.1853014905703409E-2</v>
      </c>
      <c r="Q73" s="1">
        <f>'[1]Electricity and CHPs'!M41</f>
        <v>2.4305352496349374E-2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0.1115787102308462</v>
      </c>
      <c r="G74" s="1">
        <f t="shared" ref="G74:K74" si="83">SUM(G75:G77)</f>
        <v>0.17153363519116921</v>
      </c>
      <c r="H74" s="1">
        <f t="shared" si="83"/>
        <v>1.9527857448981022E-2</v>
      </c>
      <c r="I74" s="1">
        <f t="shared" si="83"/>
        <v>0.17152964796635095</v>
      </c>
      <c r="J74" s="1">
        <f t="shared" si="83"/>
        <v>0.17154293035864929</v>
      </c>
      <c r="K74" s="1">
        <f t="shared" si="83"/>
        <v>3.2405010391000036E-2</v>
      </c>
      <c r="L74" s="1">
        <f t="shared" ref="L74:O74" si="84">SUM(L75:L77)</f>
        <v>4.4481244873880013E-2</v>
      </c>
      <c r="M74" s="1">
        <f t="shared" si="84"/>
        <v>8.0634856113475109E-2</v>
      </c>
      <c r="N74" s="1">
        <f t="shared" si="84"/>
        <v>4.8070449843660809E-2</v>
      </c>
      <c r="O74" s="1">
        <f t="shared" si="84"/>
        <v>8.1657712422140608E-2</v>
      </c>
      <c r="P74" s="1">
        <f>SUM(P75:P77)</f>
        <v>6.3605615524912854E-2</v>
      </c>
      <c r="Q74" s="1">
        <f>SUM(Q75:Q77)</f>
        <v>0.10543895456866728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3.960295936802255E-2</v>
      </c>
      <c r="G75" s="1">
        <f t="shared" ref="G75:K75" si="85">G71</f>
        <v>1.3803235176957336E-4</v>
      </c>
      <c r="H75" s="1">
        <f t="shared" si="85"/>
        <v>1.2856882662190953E-2</v>
      </c>
      <c r="I75" s="1">
        <f t="shared" si="85"/>
        <v>5.7031757235850014E-3</v>
      </c>
      <c r="J75" s="1">
        <f t="shared" si="85"/>
        <v>7.1283092107351552E-3</v>
      </c>
      <c r="K75" s="1">
        <f t="shared" si="85"/>
        <v>9.6920399808404327E-3</v>
      </c>
      <c r="L75" s="1">
        <f t="shared" ref="L75:O75" si="86">L71</f>
        <v>1.9045922393701113E-2</v>
      </c>
      <c r="M75" s="1">
        <f t="shared" si="86"/>
        <v>5.13397850429669E-2</v>
      </c>
      <c r="N75" s="1">
        <f t="shared" si="86"/>
        <v>2.2051402997413958E-2</v>
      </c>
      <c r="O75" s="1">
        <f t="shared" si="86"/>
        <v>5.2160904463196468E-2</v>
      </c>
      <c r="P75" s="1">
        <f>P71</f>
        <v>3.6510754773627585E-2</v>
      </c>
      <c r="Q75" s="1">
        <f>Q71</f>
        <v>7.4570351841422577E-2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1.802965826944382E-3</v>
      </c>
      <c r="G76" s="1">
        <f>'[1]Electricity and CHPs'!C28</f>
        <v>9.4244837775844697E-5</v>
      </c>
      <c r="H76" s="1">
        <f>'[1]Electricity and CHPs'!D28</f>
        <v>3.5435183404568431E-3</v>
      </c>
      <c r="I76" s="1">
        <f>'[1]Electricity and CHPs'!E28</f>
        <v>2.4098728592975962E-3</v>
      </c>
      <c r="J76" s="1">
        <f>'[1]Electricity and CHPs'!F28</f>
        <v>3.4615877636479065E-3</v>
      </c>
      <c r="K76" s="1">
        <f>'[1]Electricity and CHPs'!G28</f>
        <v>3.7019488247921231E-3</v>
      </c>
      <c r="L76" s="1">
        <f>'[1]Electricity and CHPs'!H28</f>
        <v>4.0244138009719226E-3</v>
      </c>
      <c r="M76" s="1">
        <f>'[1]Electricity and CHPs'!I28</f>
        <v>6.3317134701063099E-3</v>
      </c>
      <c r="N76" s="1">
        <f>'[1]Electricity and CHPs'!J28</f>
        <v>4.6991336072907588E-3</v>
      </c>
      <c r="O76" s="1">
        <f>'[1]Electricity and CHPs'!K28</f>
        <v>6.3427133689428015E-3</v>
      </c>
      <c r="P76" s="1">
        <f>'[1]Electricity and CHPs'!L28</f>
        <v>5.2418458455818625E-3</v>
      </c>
      <c r="Q76" s="1">
        <f>'[1]Electricity and CHPs'!M28</f>
        <v>6.5632502308953372E-3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7.0172785035879273E-2</v>
      </c>
      <c r="G77" s="1">
        <f>'[1]Electricity and CHPs'!C41</f>
        <v>0.1713013580016238</v>
      </c>
      <c r="H77" s="1">
        <f>'[1]Electricity and CHPs'!D41</f>
        <v>3.1274564463332258E-3</v>
      </c>
      <c r="I77" s="1">
        <f>'[1]Electricity and CHPs'!E41</f>
        <v>0.16341659938346836</v>
      </c>
      <c r="J77" s="1">
        <f>'[1]Electricity and CHPs'!F41</f>
        <v>0.16095303338426623</v>
      </c>
      <c r="K77" s="1">
        <f>'[1]Electricity and CHPs'!G41</f>
        <v>1.9011021585367483E-2</v>
      </c>
      <c r="L77" s="1">
        <f>'[1]Electricity and CHPs'!H41</f>
        <v>2.1410908679206982E-2</v>
      </c>
      <c r="M77" s="1">
        <f>'[1]Electricity and CHPs'!I41</f>
        <v>2.2963357600401902E-2</v>
      </c>
      <c r="N77" s="1">
        <f>'[1]Electricity and CHPs'!J41</f>
        <v>2.1319913238956094E-2</v>
      </c>
      <c r="O77" s="1">
        <f>'[1]Electricity and CHPs'!K41</f>
        <v>2.3154094590001343E-2</v>
      </c>
      <c r="P77" s="1">
        <f>'[1]Electricity and CHPs'!L41</f>
        <v>2.1853014905703409E-2</v>
      </c>
      <c r="Q77" s="1">
        <f>'[1]Electricity and CHPs'!M41</f>
        <v>2.4305352496349374E-2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3.2381621626609363</v>
      </c>
      <c r="G82" s="1">
        <f t="shared" ref="G82:K82" si="90">SUM(G83:G97)</f>
        <v>1.8584964333793694</v>
      </c>
      <c r="H82" s="1">
        <f t="shared" si="90"/>
        <v>1.8910706214337458</v>
      </c>
      <c r="I82" s="1">
        <f t="shared" si="90"/>
        <v>5.4414483996104988</v>
      </c>
      <c r="J82" s="1">
        <f t="shared" si="90"/>
        <v>7.2205018074611926</v>
      </c>
      <c r="K82" s="1">
        <f t="shared" si="90"/>
        <v>7.9181596386577029</v>
      </c>
      <c r="L82" s="1">
        <f t="shared" ref="L82:O82" si="91">SUM(L83:L97)</f>
        <v>12.507621134052869</v>
      </c>
      <c r="M82" s="1">
        <f t="shared" si="91"/>
        <v>13.469130018946004</v>
      </c>
      <c r="N82" s="1">
        <f t="shared" si="91"/>
        <v>14.640445562927717</v>
      </c>
      <c r="O82" s="1">
        <f t="shared" si="91"/>
        <v>16.363889100517483</v>
      </c>
      <c r="P82" s="1">
        <f>SUM(P83:P97)</f>
        <v>16.614488730390171</v>
      </c>
      <c r="Q82" s="1">
        <f>SUM(Q83:Q97)</f>
        <v>16.282873896731331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0.21116906745004954</v>
      </c>
      <c r="L83" s="1">
        <f>'[1]Electricity and CHPs'!H21</f>
        <v>3.4736035773217004</v>
      </c>
      <c r="M83" s="1">
        <f>'[1]Electricity and CHPs'!I21</f>
        <v>5.2215955173075681</v>
      </c>
      <c r="N83" s="1">
        <f>'[1]Electricity and CHPs'!J21</f>
        <v>6.7219101371237784</v>
      </c>
      <c r="O83" s="1">
        <f>'[1]Electricity and CHPs'!K21</f>
        <v>8.7172911066242627</v>
      </c>
      <c r="P83" s="1">
        <f>'[1]Electricity and CHPs'!L21</f>
        <v>9.3451143405607606</v>
      </c>
      <c r="Q83" s="1">
        <f>'[1]Electricity and CHPs'!M21</f>
        <v>8.9965997805390963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2.7223361605932202E-2</v>
      </c>
      <c r="K84" s="1">
        <f>'[1]Electricity and CHPs'!G22</f>
        <v>7.1740964316732089E-2</v>
      </c>
      <c r="L84" s="1">
        <f>'[1]Electricity and CHPs'!H22</f>
        <v>0.67449486783263746</v>
      </c>
      <c r="M84" s="1">
        <f>'[1]Electricity and CHPs'!I22</f>
        <v>0.40299311017656481</v>
      </c>
      <c r="N84" s="1">
        <f>'[1]Electricity and CHPs'!J22</f>
        <v>0.40514179137735379</v>
      </c>
      <c r="O84" s="1">
        <f>'[1]Electricity and CHPs'!K22</f>
        <v>0.43327729336131821</v>
      </c>
      <c r="P84" s="1">
        <f>'[1]Electricity and CHPs'!L22</f>
        <v>0.11647116520310055</v>
      </c>
      <c r="Q84" s="1">
        <f>'[1]Electricity and CHPs'!M22</f>
        <v>0.32210986391677898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0</v>
      </c>
      <c r="M85" s="1">
        <f>'[1]Electricity and CHPs'!I23</f>
        <v>0</v>
      </c>
      <c r="N85" s="1">
        <f>'[1]Electricity and CHPs'!J23</f>
        <v>0</v>
      </c>
      <c r="O85" s="1">
        <f>'[1]Electricity and CHPs'!K23</f>
        <v>0</v>
      </c>
      <c r="P85" s="1">
        <f>'[1]Electricity and CHPs'!L23</f>
        <v>0</v>
      </c>
      <c r="Q85" s="1">
        <f>'[1]Electricity and CHPs'!M23</f>
        <v>0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0.965882801094893</v>
      </c>
      <c r="G86" s="1">
        <f>'[1]Electricity and CHPs'!C24</f>
        <v>5.4292968008550196E-4</v>
      </c>
      <c r="H86" s="1">
        <f>'[1]Electricity and CHPs'!D24</f>
        <v>2.8369276412164128E-2</v>
      </c>
      <c r="I86" s="1">
        <f>'[1]Electricity and CHPs'!E24</f>
        <v>0.7174863235876433</v>
      </c>
      <c r="J86" s="1">
        <f>'[1]Electricity and CHPs'!F24</f>
        <v>0.50173024658829102</v>
      </c>
      <c r="K86" s="1">
        <f>'[1]Electricity and CHPs'!G24</f>
        <v>0.99816266556580691</v>
      </c>
      <c r="L86" s="1">
        <f>'[1]Electricity and CHPs'!H24</f>
        <v>1.1641044981413373</v>
      </c>
      <c r="M86" s="1">
        <f>'[1]Electricity and CHPs'!I24</f>
        <v>0.7815481998087096</v>
      </c>
      <c r="N86" s="1">
        <f>'[1]Electricity and CHPs'!J24</f>
        <v>0.63483906679541025</v>
      </c>
      <c r="O86" s="1">
        <f>'[1]Electricity and CHPs'!K24</f>
        <v>0.32399475769989022</v>
      </c>
      <c r="P86" s="1">
        <f>'[1]Electricity and CHPs'!L24</f>
        <v>0.16057019840895428</v>
      </c>
      <c r="Q86" s="1">
        <f>'[1]Electricity and CHPs'!M24</f>
        <v>0.16783952324594062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0.47340095007275773</v>
      </c>
      <c r="L87" s="1">
        <f>'[1]Electricity and CHPs'!H29</f>
        <v>1.2058104241500722</v>
      </c>
      <c r="M87" s="1">
        <f>'[1]Electricity and CHPs'!I29</f>
        <v>1.943963016600029</v>
      </c>
      <c r="N87" s="1">
        <f>'[1]Electricity and CHPs'!J29</f>
        <v>1.8653302474009235</v>
      </c>
      <c r="O87" s="1">
        <f>'[1]Electricity and CHPs'!K29</f>
        <v>1.7180455264031198</v>
      </c>
      <c r="P87" s="1">
        <f>'[1]Electricity and CHPs'!L29</f>
        <v>1.5379525774012039</v>
      </c>
      <c r="Q87" s="1">
        <f>'[1]Electricity and CHPs'!M29</f>
        <v>0.90815343339137322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0.66997874041288186</v>
      </c>
      <c r="G88" s="1">
        <f>'[1]Electricity and CHPs'!C39</f>
        <v>9.3328354136880037E-2</v>
      </c>
      <c r="H88" s="1">
        <f>'[1]Electricity and CHPs'!D39</f>
        <v>6.0970929145552723E-2</v>
      </c>
      <c r="I88" s="1">
        <f>'[1]Electricity and CHPs'!E39</f>
        <v>0.85577488788171663</v>
      </c>
      <c r="J88" s="1">
        <f>'[1]Electricity and CHPs'!F39</f>
        <v>0.67430430127357976</v>
      </c>
      <c r="K88" s="1">
        <f>'[1]Electricity and CHPs'!G39</f>
        <v>0.19275977245025214</v>
      </c>
      <c r="L88" s="1">
        <f>'[1]Electricity and CHPs'!H39</f>
        <v>0.14797151513215526</v>
      </c>
      <c r="M88" s="1">
        <f>'[1]Electricity and CHPs'!I39</f>
        <v>9.4175476343910478E-2</v>
      </c>
      <c r="N88" s="1">
        <f>'[1]Electricity and CHPs'!J39</f>
        <v>6.0875712152421435E-2</v>
      </c>
      <c r="O88" s="1">
        <f>'[1]Electricity and CHPs'!K39</f>
        <v>9.8005037131120867E-2</v>
      </c>
      <c r="P88" s="1">
        <f>'[1]Electricity and CHPs'!L39</f>
        <v>0.14642235298400463</v>
      </c>
      <c r="Q88" s="1">
        <f>'[1]Electricity and CHPs'!M39</f>
        <v>0.25500429259796004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0</v>
      </c>
      <c r="L89" s="1">
        <f>'[1]Electricity and CHPs'!H40</f>
        <v>0</v>
      </c>
      <c r="M89" s="1">
        <f>'[1]Electricity and CHPs'!I40</f>
        <v>0</v>
      </c>
      <c r="N89" s="1">
        <f>'[1]Electricity and CHPs'!J40</f>
        <v>0</v>
      </c>
      <c r="O89" s="1">
        <f>'[1]Electricity and CHPs'!K40</f>
        <v>0</v>
      </c>
      <c r="P89" s="1">
        <f>'[1]Electricity and CHPs'!L40</f>
        <v>0</v>
      </c>
      <c r="Q89" s="1">
        <f>'[1]Electricity and CHPs'!M40</f>
        <v>0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4.9022705431810525E-3</v>
      </c>
      <c r="J90" s="1">
        <f>'[1]Electricity and CHPs'!F47</f>
        <v>6.9220448131973788E-3</v>
      </c>
      <c r="K90" s="1">
        <f>'[1]Electricity and CHPs'!G47</f>
        <v>1.2398687209276064E-2</v>
      </c>
      <c r="L90" s="1">
        <f>'[1]Electricity and CHPs'!H47</f>
        <v>1.8363464855542366E-2</v>
      </c>
      <c r="M90" s="1">
        <f>'[1]Electricity and CHPs'!I47</f>
        <v>3.0621108617267922E-2</v>
      </c>
      <c r="N90" s="1">
        <f>'[1]Electricity and CHPs'!J47</f>
        <v>2.5354487302945167E-2</v>
      </c>
      <c r="O90" s="1">
        <f>'[1]Electricity and CHPs'!K47</f>
        <v>4.2645192401324271E-2</v>
      </c>
      <c r="P90" s="1">
        <f>'[1]Electricity and CHPs'!L47</f>
        <v>3.940170940960689E-2</v>
      </c>
      <c r="Q90" s="1">
        <f>'[1]Electricity and CHPs'!M47</f>
        <v>8.5809695775990333E-2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1.9256724687752629E-2</v>
      </c>
      <c r="G91" s="1">
        <f>'[1]Electricity and CHPs'!C48</f>
        <v>4.4080574447852641E-3</v>
      </c>
      <c r="H91" s="1">
        <f>'[1]Electricity and CHPs'!D48</f>
        <v>1.8620363115089401E-2</v>
      </c>
      <c r="I91" s="1">
        <f>'[1]Electricity and CHPs'!E48</f>
        <v>1.6682056002758842E-2</v>
      </c>
      <c r="J91" s="1">
        <f>'[1]Electricity and CHPs'!F48</f>
        <v>4.3990915566147731E-2</v>
      </c>
      <c r="K91" s="1">
        <f>'[1]Electricity and CHPs'!G48</f>
        <v>4.3766827891983023E-2</v>
      </c>
      <c r="L91" s="1">
        <f>'[1]Electricity and CHPs'!H48</f>
        <v>5.7729258826952685E-2</v>
      </c>
      <c r="M91" s="1">
        <f>'[1]Electricity and CHPs'!I48</f>
        <v>7.2964812779820754E-2</v>
      </c>
      <c r="N91" s="1">
        <f>'[1]Electricity and CHPs'!J48</f>
        <v>6.4858939450786232E-2</v>
      </c>
      <c r="O91" s="1">
        <f>'[1]Electricity and CHPs'!K48</f>
        <v>8.0268045202739086E-2</v>
      </c>
      <c r="P91" s="1">
        <f>'[1]Electricity and CHPs'!L48</f>
        <v>0.19577619497317833</v>
      </c>
      <c r="Q91" s="1">
        <f>'[1]Electricity and CHPs'!M48</f>
        <v>0.18375211550718795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9.4403724870610866E-4</v>
      </c>
      <c r="J92" s="1">
        <f>'[1]Electricity and CHPs'!F49</f>
        <v>3.382148928927783E-3</v>
      </c>
      <c r="K92" s="1">
        <f>'[1]Electricity and CHPs'!G49</f>
        <v>3.444571976294494E-3</v>
      </c>
      <c r="L92" s="1">
        <f>'[1]Electricity and CHPs'!H49</f>
        <v>3.6831764590056887E-3</v>
      </c>
      <c r="M92" s="1">
        <f>'[1]Electricity and CHPs'!I49</f>
        <v>8.6411679312575138E-3</v>
      </c>
      <c r="N92" s="1">
        <f>'[1]Electricity and CHPs'!J49</f>
        <v>6.9927935533802763E-3</v>
      </c>
      <c r="O92" s="1">
        <f>'[1]Electricity and CHPs'!K49</f>
        <v>1.1229153245329778E-2</v>
      </c>
      <c r="P92" s="1">
        <f>'[1]Electricity and CHPs'!L49</f>
        <v>1.0757271872920381E-2</v>
      </c>
      <c r="Q92" s="1">
        <f>'[1]Electricity and CHPs'!M49</f>
        <v>1.9443839368520791E-2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2.9247332471684772E-2</v>
      </c>
      <c r="G93" s="1">
        <f>'[1]Electricity and CHPs'!C51</f>
        <v>2.8153766129175146E-2</v>
      </c>
      <c r="H93" s="1">
        <f>'[1]Electricity and CHPs'!D51</f>
        <v>0.14675197194829043</v>
      </c>
      <c r="I93" s="1">
        <f>'[1]Electricity and CHPs'!E51</f>
        <v>0.62594015007524395</v>
      </c>
      <c r="J93" s="1">
        <f>'[1]Electricity and CHPs'!F51</f>
        <v>0.66218248143917946</v>
      </c>
      <c r="K93" s="1">
        <f>'[1]Electricity and CHPs'!G51</f>
        <v>0.76854062787169297</v>
      </c>
      <c r="L93" s="1">
        <f>'[1]Electricity and CHPs'!H51</f>
        <v>0.70090983303729992</v>
      </c>
      <c r="M93" s="1">
        <f>'[1]Electricity and CHPs'!I51</f>
        <v>0.72954319083428598</v>
      </c>
      <c r="N93" s="1">
        <f>'[1]Electricity and CHPs'!J51</f>
        <v>0.71038655671175455</v>
      </c>
      <c r="O93" s="1">
        <f>'[1]Electricity and CHPs'!K51</f>
        <v>0.67502000180092014</v>
      </c>
      <c r="P93" s="1">
        <f>'[1]Electricity and CHPs'!L51</f>
        <v>0.58591533783572547</v>
      </c>
      <c r="Q93" s="1">
        <f>'[1]Electricity and CHPs'!M51</f>
        <v>0.5400932391678599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4.0031153142968852E-3</v>
      </c>
      <c r="J94" s="1">
        <f>'[1]Electricity and CHPs'!F52</f>
        <v>1.5727314539937386E-2</v>
      </c>
      <c r="K94" s="1">
        <f>'[1]Electricity and CHPs'!G52</f>
        <v>1.6054593939501857E-2</v>
      </c>
      <c r="L94" s="1">
        <f>'[1]Electricity and CHPs'!H52</f>
        <v>1.8493992890857201E-2</v>
      </c>
      <c r="M94" s="1">
        <f>'[1]Electricity and CHPs'!I52</f>
        <v>5.0049485382134121E-2</v>
      </c>
      <c r="N94" s="1">
        <f>'[1]Electricity and CHPs'!J52</f>
        <v>4.3019368014209206E-2</v>
      </c>
      <c r="O94" s="1">
        <f>'[1]Electricity and CHPs'!K52</f>
        <v>9.0154171431915051E-2</v>
      </c>
      <c r="P94" s="1">
        <f>'[1]Electricity and CHPs'!L52</f>
        <v>8.7058634371090043E-2</v>
      </c>
      <c r="Q94" s="1">
        <f>'[1]Electricity and CHPs'!M52</f>
        <v>0.15207182772100936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0.9593710042148762</v>
      </c>
      <c r="G95" s="1">
        <f>'[1]Electricity and CHPs'!C54</f>
        <v>1.1061388017587759</v>
      </c>
      <c r="H95" s="1">
        <f>'[1]Electricity and CHPs'!D54</f>
        <v>1.106139784933776</v>
      </c>
      <c r="I95" s="1">
        <f>'[1]Electricity and CHPs'!E54</f>
        <v>1.106138429189069</v>
      </c>
      <c r="J95" s="1">
        <f>'[1]Electricity and CHPs'!F54</f>
        <v>1.1061393998586142</v>
      </c>
      <c r="K95" s="1">
        <f>'[1]Electricity and CHPs'!G54</f>
        <v>1.1061416758410725</v>
      </c>
      <c r="L95" s="1">
        <f>'[1]Electricity and CHPs'!H54</f>
        <v>1.1061500891167595</v>
      </c>
      <c r="M95" s="1">
        <f>'[1]Electricity and CHPs'!I54</f>
        <v>1.106164704188499</v>
      </c>
      <c r="N95" s="1">
        <f>'[1]Electricity and CHPs'!J54</f>
        <v>1.1061811025303849</v>
      </c>
      <c r="O95" s="1">
        <f>'[1]Electricity and CHPs'!K54</f>
        <v>1.1062280135835267</v>
      </c>
      <c r="P95" s="1">
        <f>'[1]Electricity and CHPs'!L54</f>
        <v>1.1062857970626465</v>
      </c>
      <c r="Q95" s="1">
        <f>'[1]Electricity and CHPs'!M54</f>
        <v>1.1082672138914238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0.59442555977884748</v>
      </c>
      <c r="G96" s="1">
        <f>'[1]Electricity and CHPs'!C55</f>
        <v>0.62592452422966771</v>
      </c>
      <c r="H96" s="1">
        <f>'[1]Electricity and CHPs'!D55</f>
        <v>0.53021829587887337</v>
      </c>
      <c r="I96" s="1">
        <f>'[1]Electricity and CHPs'!E55</f>
        <v>2.1042413472009187</v>
      </c>
      <c r="J96" s="1">
        <f>'[1]Electricity and CHPs'!F55</f>
        <v>4.1628834598566975</v>
      </c>
      <c r="K96" s="1">
        <f>'[1]Electricity and CHPs'!G55</f>
        <v>4.0051134582088963</v>
      </c>
      <c r="L96" s="1">
        <f>'[1]Electricity and CHPs'!H55</f>
        <v>3.9245165533656161</v>
      </c>
      <c r="M96" s="1">
        <f>'[1]Electricity and CHPs'!I55</f>
        <v>2.9974463994624654</v>
      </c>
      <c r="N96" s="1">
        <f>'[1]Electricity and CHPs'!J55</f>
        <v>2.9660778590835095</v>
      </c>
      <c r="O96" s="1">
        <f>'[1]Electricity and CHPs'!K55</f>
        <v>3.0005999615533492</v>
      </c>
      <c r="P96" s="1">
        <f>'[1]Electricity and CHPs'!L55</f>
        <v>3.2337778886450188</v>
      </c>
      <c r="Q96" s="1">
        <f>'[1]Electricity and CHPs'!M55</f>
        <v>3.4402307329224118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5.3357825669649193E-3</v>
      </c>
      <c r="J97" s="1">
        <f>'[1]Electricity and CHPs'!F58</f>
        <v>1.6016132990688315E-2</v>
      </c>
      <c r="K97" s="1">
        <f>'[1]Electricity and CHPs'!G58</f>
        <v>1.5465775863387194E-2</v>
      </c>
      <c r="L97" s="1">
        <f>'[1]Electricity and CHPs'!H58</f>
        <v>1.1789882922933545E-2</v>
      </c>
      <c r="M97" s="1">
        <f>'[1]Electricity and CHPs'!I58</f>
        <v>2.9423829513490228E-2</v>
      </c>
      <c r="N97" s="1">
        <f>'[1]Electricity and CHPs'!J58</f>
        <v>2.947750143086128E-2</v>
      </c>
      <c r="O97" s="1">
        <f>'[1]Electricity and CHPs'!K58</f>
        <v>6.713084007866818E-2</v>
      </c>
      <c r="P97" s="1">
        <f>'[1]Electricity and CHPs'!L58</f>
        <v>4.8985261661962536E-2</v>
      </c>
      <c r="Q97" s="1">
        <f>'[1]Electricity and CHPs'!M58</f>
        <v>0.10349833868578143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2.2182966655990706</v>
      </c>
      <c r="G98" s="1">
        <f t="shared" ref="G98:K98" si="96">G82-G114</f>
        <v>0.71895601930846897</v>
      </c>
      <c r="H98" s="1">
        <f t="shared" si="96"/>
        <v>0.71541145763246305</v>
      </c>
      <c r="I98" s="1">
        <f>I82-I114</f>
        <v>4.1272548176528581</v>
      </c>
      <c r="J98" s="1">
        <f t="shared" si="96"/>
        <v>5.9067836900570816</v>
      </c>
      <c r="K98" s="1">
        <f t="shared" si="96"/>
        <v>6.6447408860745751</v>
      </c>
      <c r="L98" s="1">
        <f t="shared" ref="L98:O98" si="97">L82-L114</f>
        <v>11.198198523225269</v>
      </c>
      <c r="M98" s="1">
        <f t="shared" si="97"/>
        <v>12.150533638774377</v>
      </c>
      <c r="N98" s="1">
        <f t="shared" si="97"/>
        <v>13.316489223121867</v>
      </c>
      <c r="O98" s="1">
        <f t="shared" si="97"/>
        <v>15.013662404026199</v>
      </c>
      <c r="P98" s="1">
        <f t="shared" ref="P98:Q113" si="98">P82-P114</f>
        <v>15.246698628802982</v>
      </c>
      <c r="Q98" s="1">
        <f t="shared" si="98"/>
        <v>14.871133888064849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0.20598356375728116</v>
      </c>
      <c r="L99" s="1">
        <f t="shared" ref="L99:O99" si="100">L83-L115</f>
        <v>3.4116740108821504</v>
      </c>
      <c r="M99" s="1">
        <f t="shared" si="100"/>
        <v>5.1318733302103059</v>
      </c>
      <c r="N99" s="1">
        <f t="shared" si="100"/>
        <v>6.6137501717750951</v>
      </c>
      <c r="O99" s="1">
        <f t="shared" si="100"/>
        <v>8.577885234621947</v>
      </c>
      <c r="P99" s="1">
        <f t="shared" si="98"/>
        <v>9.1875340176286358</v>
      </c>
      <c r="Q99" s="1">
        <f t="shared" si="98"/>
        <v>8.8166792504102762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2.6299145782151409E-2</v>
      </c>
      <c r="K100" s="1">
        <f t="shared" si="101"/>
        <v>6.9979280941986993E-2</v>
      </c>
      <c r="L100" s="1">
        <f t="shared" ref="L100:O100" si="102">L84-L116</f>
        <v>0.6624695535442453</v>
      </c>
      <c r="M100" s="1">
        <f t="shared" si="102"/>
        <v>0.3960685172795621</v>
      </c>
      <c r="N100" s="1">
        <f t="shared" si="102"/>
        <v>0.39862279287502805</v>
      </c>
      <c r="O100" s="1">
        <f t="shared" si="102"/>
        <v>0.42634837494376776</v>
      </c>
      <c r="P100" s="1">
        <f t="shared" si="98"/>
        <v>0.11450719096414179</v>
      </c>
      <c r="Q100" s="1">
        <f t="shared" si="98"/>
        <v>0.31566807714295897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0</v>
      </c>
      <c r="M101" s="1">
        <f t="shared" si="104"/>
        <v>0</v>
      </c>
      <c r="N101" s="1">
        <f t="shared" si="104"/>
        <v>0</v>
      </c>
      <c r="O101" s="1">
        <f t="shared" si="104"/>
        <v>0</v>
      </c>
      <c r="P101" s="1">
        <f t="shared" si="98"/>
        <v>0</v>
      </c>
      <c r="Q101" s="1">
        <f t="shared" si="98"/>
        <v>0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0.94024175453154324</v>
      </c>
      <c r="G102" s="1">
        <f t="shared" si="105"/>
        <v>5.1882581521488301E-4</v>
      </c>
      <c r="H102" s="1">
        <f t="shared" si="105"/>
        <v>2.5856679908899675E-2</v>
      </c>
      <c r="I102" s="1">
        <f t="shared" si="105"/>
        <v>0.68305355460875605</v>
      </c>
      <c r="J102" s="1">
        <f t="shared" si="105"/>
        <v>0.4846968236084746</v>
      </c>
      <c r="K102" s="1">
        <f t="shared" si="105"/>
        <v>0.97365161264135647</v>
      </c>
      <c r="L102" s="1">
        <f t="shared" ref="L102:O102" si="106">L86-L118</f>
        <v>1.1433501186459634</v>
      </c>
      <c r="M102" s="1">
        <f t="shared" si="106"/>
        <v>0.76811893023462308</v>
      </c>
      <c r="N102" s="1">
        <f t="shared" si="106"/>
        <v>0.624624087709724</v>
      </c>
      <c r="O102" s="1">
        <f t="shared" si="106"/>
        <v>0.3188134724624373</v>
      </c>
      <c r="P102" s="1">
        <f t="shared" si="98"/>
        <v>0.15786261209203395</v>
      </c>
      <c r="Q102" s="1">
        <f t="shared" si="98"/>
        <v>0.16448294667972502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0.4617760354751545</v>
      </c>
      <c r="L103" s="1">
        <f t="shared" ref="L103:O103" si="108">L87-L119</f>
        <v>1.1843124854493408</v>
      </c>
      <c r="M103" s="1">
        <f t="shared" si="108"/>
        <v>1.9105600820166393</v>
      </c>
      <c r="N103" s="1">
        <f t="shared" si="108"/>
        <v>1.8353158540503658</v>
      </c>
      <c r="O103" s="1">
        <f t="shared" si="108"/>
        <v>1.6905707487665322</v>
      </c>
      <c r="P103" s="1">
        <f t="shared" si="98"/>
        <v>1.5120191265124017</v>
      </c>
      <c r="Q103" s="1">
        <f t="shared" si="98"/>
        <v>0.88999152209600463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0.65219298414938109</v>
      </c>
      <c r="G104" s="1">
        <f t="shared" si="109"/>
        <v>8.9184955609913602E-2</v>
      </c>
      <c r="H104" s="1">
        <f t="shared" si="109"/>
        <v>5.5570885057497882E-2</v>
      </c>
      <c r="I104" s="1">
        <f t="shared" si="109"/>
        <v>0.81470553499841414</v>
      </c>
      <c r="J104" s="1">
        <f t="shared" si="109"/>
        <v>0.65141209882255358</v>
      </c>
      <c r="K104" s="1">
        <f t="shared" si="109"/>
        <v>0.1880263305502238</v>
      </c>
      <c r="L104" s="1">
        <f t="shared" ref="L104:O104" si="110">L88-L120</f>
        <v>0.14533338686750066</v>
      </c>
      <c r="M104" s="1">
        <f t="shared" si="110"/>
        <v>9.255726794755062E-2</v>
      </c>
      <c r="N104" s="1">
        <f t="shared" si="110"/>
        <v>5.9896181813177768E-2</v>
      </c>
      <c r="O104" s="1">
        <f t="shared" si="110"/>
        <v>9.6437752352538542E-2</v>
      </c>
      <c r="P104" s="1">
        <f t="shared" si="98"/>
        <v>0.14395333218587961</v>
      </c>
      <c r="Q104" s="1">
        <f t="shared" si="98"/>
        <v>0.24990453172957111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0</v>
      </c>
      <c r="L105" s="1">
        <f t="shared" ref="L105:O105" si="112">L89-L121</f>
        <v>0</v>
      </c>
      <c r="M105" s="1">
        <f t="shared" si="112"/>
        <v>0</v>
      </c>
      <c r="N105" s="1">
        <f t="shared" si="112"/>
        <v>0</v>
      </c>
      <c r="O105" s="1">
        <f t="shared" si="112"/>
        <v>0</v>
      </c>
      <c r="P105" s="1">
        <f t="shared" si="98"/>
        <v>0</v>
      </c>
      <c r="Q105" s="1">
        <f t="shared" si="98"/>
        <v>0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4.6670064781584412E-3</v>
      </c>
      <c r="J106" s="1">
        <f t="shared" si="113"/>
        <v>6.6870457913321768E-3</v>
      </c>
      <c r="K106" s="1">
        <f t="shared" si="113"/>
        <v>1.2094222928188167E-2</v>
      </c>
      <c r="L106" s="1">
        <f t="shared" ref="L106:O106" si="114">L90-L122</f>
        <v>1.8036069575247164E-2</v>
      </c>
      <c r="M106" s="1">
        <f t="shared" si="114"/>
        <v>3.0094948973653717E-2</v>
      </c>
      <c r="N106" s="1">
        <f t="shared" si="114"/>
        <v>2.4946516887962265E-2</v>
      </c>
      <c r="O106" s="1">
        <f t="shared" si="114"/>
        <v>4.1963215608224455E-2</v>
      </c>
      <c r="P106" s="1">
        <f t="shared" si="98"/>
        <v>3.8737305115922133E-2</v>
      </c>
      <c r="Q106" s="1">
        <f t="shared" si="98"/>
        <v>8.4093611218399422E-2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1.8745521285210873E-2</v>
      </c>
      <c r="G107" s="1">
        <f t="shared" si="115"/>
        <v>4.2123576610226653E-3</v>
      </c>
      <c r="H107" s="1">
        <f t="shared" si="115"/>
        <v>1.6971203701477165E-2</v>
      </c>
      <c r="I107" s="1">
        <f t="shared" si="115"/>
        <v>1.5881470177563403E-2</v>
      </c>
      <c r="J107" s="1">
        <f t="shared" si="115"/>
        <v>4.2497451942611286E-2</v>
      </c>
      <c r="K107" s="1">
        <f t="shared" si="115"/>
        <v>4.2692082189900879E-2</v>
      </c>
      <c r="L107" s="1">
        <f t="shared" ref="L107:O107" si="116">L91-L123</f>
        <v>5.6700025671686784E-2</v>
      </c>
      <c r="M107" s="1">
        <f t="shared" si="116"/>
        <v>7.171106523042739E-2</v>
      </c>
      <c r="N107" s="1">
        <f t="shared" si="116"/>
        <v>6.3815316358474108E-2</v>
      </c>
      <c r="O107" s="1">
        <f t="shared" si="116"/>
        <v>7.8984408267991552E-2</v>
      </c>
      <c r="P107" s="1">
        <f t="shared" si="98"/>
        <v>0.19247495382170357</v>
      </c>
      <c r="Q107" s="1">
        <f t="shared" si="98"/>
        <v>0.18007730737513561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8.98732111279066E-4</v>
      </c>
      <c r="J108" s="1">
        <f t="shared" si="117"/>
        <v>3.2673271224313667E-3</v>
      </c>
      <c r="K108" s="1">
        <f t="shared" si="117"/>
        <v>3.3599864784336075E-3</v>
      </c>
      <c r="L108" s="1">
        <f t="shared" ref="L108:O108" si="118">L92-L124</f>
        <v>3.6175104967998196E-3</v>
      </c>
      <c r="M108" s="1">
        <f t="shared" si="118"/>
        <v>8.4926875514009514E-3</v>
      </c>
      <c r="N108" s="1">
        <f t="shared" si="118"/>
        <v>6.8802748952912626E-3</v>
      </c>
      <c r="O108" s="1">
        <f t="shared" si="118"/>
        <v>1.1049577975803299E-2</v>
      </c>
      <c r="P108" s="1">
        <f t="shared" si="98"/>
        <v>1.0575879295598343E-2</v>
      </c>
      <c r="Q108" s="1">
        <f t="shared" si="98"/>
        <v>1.9054987360844371E-2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2.8470910929743926E-2</v>
      </c>
      <c r="G109" s="1">
        <f t="shared" si="119"/>
        <v>2.6903853664876316E-2</v>
      </c>
      <c r="H109" s="1">
        <f t="shared" si="119"/>
        <v>0.1337545134933284</v>
      </c>
      <c r="I109" s="1">
        <f t="shared" si="119"/>
        <v>0.59590075855851055</v>
      </c>
      <c r="J109" s="1">
        <f t="shared" si="119"/>
        <v>0.63970180706709312</v>
      </c>
      <c r="K109" s="1">
        <f t="shared" si="119"/>
        <v>0.74966821292950991</v>
      </c>
      <c r="L109" s="1">
        <f t="shared" ref="L109:O109" si="120">L93-L125</f>
        <v>0.68841357630938449</v>
      </c>
      <c r="M109" s="1">
        <f t="shared" si="120"/>
        <v>0.71700751846238253</v>
      </c>
      <c r="N109" s="1">
        <f t="shared" si="120"/>
        <v>0.69895596871061971</v>
      </c>
      <c r="O109" s="1">
        <f t="shared" si="120"/>
        <v>0.66422516303517631</v>
      </c>
      <c r="P109" s="1">
        <f t="shared" si="98"/>
        <v>0.57603544500805803</v>
      </c>
      <c r="Q109" s="1">
        <f t="shared" si="98"/>
        <v>0.52929206269224593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3.8110024610179573E-3</v>
      </c>
      <c r="J110" s="1">
        <f t="shared" si="121"/>
        <v>1.5193382207340355E-2</v>
      </c>
      <c r="K110" s="1">
        <f t="shared" si="121"/>
        <v>1.5660354588234768E-2</v>
      </c>
      <c r="L110" s="1">
        <f t="shared" ref="L110:O110" si="122">L94-L126</f>
        <v>1.816427047551181E-2</v>
      </c>
      <c r="M110" s="1">
        <f t="shared" si="122"/>
        <v>4.9189489758824527E-2</v>
      </c>
      <c r="N110" s="1">
        <f t="shared" si="122"/>
        <v>4.232715802347433E-2</v>
      </c>
      <c r="O110" s="1">
        <f t="shared" si="122"/>
        <v>8.8712436754319862E-2</v>
      </c>
      <c r="P110" s="1">
        <f t="shared" si="98"/>
        <v>8.5590623684620157E-2</v>
      </c>
      <c r="Q110" s="1">
        <f t="shared" si="98"/>
        <v>0.14903058497056404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0.57864549470319115</v>
      </c>
      <c r="G112" s="1">
        <f t="shared" si="125"/>
        <v>0.5981360265574418</v>
      </c>
      <c r="H112" s="1">
        <f t="shared" si="125"/>
        <v>0.48325817547125999</v>
      </c>
      <c r="I112" s="1">
        <f t="shared" si="125"/>
        <v>2.0032570443619515</v>
      </c>
      <c r="J112" s="1">
        <f t="shared" si="125"/>
        <v>4.0215562122578374</v>
      </c>
      <c r="K112" s="1">
        <f t="shared" si="125"/>
        <v>3.9067632079649246</v>
      </c>
      <c r="L112" s="1">
        <f t="shared" ref="L112:O112" si="126">L96-L128</f>
        <v>3.8545478297549138</v>
      </c>
      <c r="M112" s="1">
        <f t="shared" si="126"/>
        <v>2.9459415585043405</v>
      </c>
      <c r="N112" s="1">
        <f t="shared" si="126"/>
        <v>2.9183517110220838</v>
      </c>
      <c r="O112" s="1">
        <f t="shared" si="126"/>
        <v>2.9526147274876204</v>
      </c>
      <c r="P112" s="1">
        <f t="shared" si="98"/>
        <v>3.1792488860653814</v>
      </c>
      <c r="Q112" s="1">
        <f t="shared" si="98"/>
        <v>3.3714305025763012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5.0797138972079907E-3</v>
      </c>
      <c r="J113" s="1">
        <f t="shared" si="127"/>
        <v>1.5472395455256756E-2</v>
      </c>
      <c r="K113" s="1">
        <f t="shared" si="127"/>
        <v>1.5085995629380657E-2</v>
      </c>
      <c r="L113" s="1">
        <f t="shared" ref="L113:O113" si="128">L97-L129</f>
        <v>1.1579685552526269E-2</v>
      </c>
      <c r="M113" s="1">
        <f t="shared" si="128"/>
        <v>2.8918242604665745E-2</v>
      </c>
      <c r="N113" s="1">
        <f t="shared" si="128"/>
        <v>2.9003189000571646E-2</v>
      </c>
      <c r="O113" s="1">
        <f t="shared" si="128"/>
        <v>6.6057291749841207E-2</v>
      </c>
      <c r="P113" s="1">
        <f t="shared" si="98"/>
        <v>4.8159256428607251E-2</v>
      </c>
      <c r="Q113" s="1">
        <f t="shared" si="98"/>
        <v>0.10142850381282434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1.0198654970618657</v>
      </c>
      <c r="G114" s="1">
        <f t="shared" ref="G114:Q114" si="129">SUM(G115:G129)</f>
        <v>1.1395404140709005</v>
      </c>
      <c r="H114" s="1">
        <f t="shared" si="129"/>
        <v>1.1756591638012828</v>
      </c>
      <c r="I114" s="1">
        <f t="shared" si="129"/>
        <v>1.3141935819576405</v>
      </c>
      <c r="J114" s="1">
        <f t="shared" si="129"/>
        <v>1.3137181174041108</v>
      </c>
      <c r="K114" s="1">
        <f t="shared" si="129"/>
        <v>1.2734187525831275</v>
      </c>
      <c r="L114" s="1">
        <f t="shared" si="129"/>
        <v>1.309422610827599</v>
      </c>
      <c r="M114" s="1">
        <f t="shared" si="129"/>
        <v>1.3185963801716265</v>
      </c>
      <c r="N114" s="1">
        <f t="shared" si="129"/>
        <v>1.3239563398058505</v>
      </c>
      <c r="O114" s="1">
        <f t="shared" si="129"/>
        <v>1.3502266964912841</v>
      </c>
      <c r="P114" s="1">
        <f t="shared" si="129"/>
        <v>1.3677901015871896</v>
      </c>
      <c r="Q114" s="1">
        <f t="shared" si="129"/>
        <v>1.4117400086664829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5.1855036927683715E-3</v>
      </c>
      <c r="L115" s="1">
        <f>'[1]Electricity and CHPs_IN'!V$23/SUM('[1]Electricity and CHPs_IN'!V$22:V$23)*L83</f>
        <v>6.1929566439549909E-2</v>
      </c>
      <c r="M115" s="1">
        <f>'[1]Electricity and CHPs_IN'!W$23/SUM('[1]Electricity and CHPs_IN'!W$22:W$23)*M83</f>
        <v>8.9722187097261902E-2</v>
      </c>
      <c r="N115" s="1">
        <f>'[1]Electricity and CHPs_IN'!X$23/SUM('[1]Electricity and CHPs_IN'!X$22:X$23)*N83</f>
        <v>0.10815996534868311</v>
      </c>
      <c r="O115" s="1">
        <f>'[1]Electricity and CHPs_IN'!Y$23/SUM('[1]Electricity and CHPs_IN'!Y$22:Y$23)*O83</f>
        <v>0.13940587200231566</v>
      </c>
      <c r="P115" s="1">
        <f>'[1]Electricity and CHPs_IN'!Z$23/SUM('[1]Electricity and CHPs_IN'!Z$22:Z$23)*P83</f>
        <v>0.15758032293212473</v>
      </c>
      <c r="Q115" s="1">
        <f>'[1]Electricity and CHPs_IN'!AA$23/SUM('[1]Electricity and CHPs_IN'!AA$22:AA$23)*Q83</f>
        <v>0.17992053012881942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9.2421582378079124E-4</v>
      </c>
      <c r="K116" s="1">
        <f>'[1]Electricity and CHPs_IN'!U$23/SUM('[1]Electricity and CHPs_IN'!U$22:U$23)*K84</f>
        <v>1.7616833747450967E-3</v>
      </c>
      <c r="L116" s="1">
        <f>'[1]Electricity and CHPs_IN'!V$23/SUM('[1]Electricity and CHPs_IN'!V$22:V$23)*L84</f>
        <v>1.2025314288392158E-2</v>
      </c>
      <c r="M116" s="1">
        <f>'[1]Electricity and CHPs_IN'!W$23/SUM('[1]Electricity and CHPs_IN'!W$22:W$23)*M84</f>
        <v>6.9245928970027189E-3</v>
      </c>
      <c r="N116" s="1">
        <f>'[1]Electricity and CHPs_IN'!X$23/SUM('[1]Electricity and CHPs_IN'!X$22:X$23)*N84</f>
        <v>6.5189985023257199E-3</v>
      </c>
      <c r="O116" s="1">
        <f>'[1]Electricity and CHPs_IN'!Y$23/SUM('[1]Electricity and CHPs_IN'!Y$22:Y$23)*O84</f>
        <v>6.9289184175504621E-3</v>
      </c>
      <c r="P116" s="1">
        <f>'[1]Electricity and CHPs_IN'!Z$23/SUM('[1]Electricity and CHPs_IN'!Z$22:Z$23)*P84</f>
        <v>1.9639742389587623E-3</v>
      </c>
      <c r="Q116" s="1">
        <f>'[1]Electricity and CHPs_IN'!AA$23/SUM('[1]Electricity and CHPs_IN'!AA$22:AA$23)*Q84</f>
        <v>6.4417867738200104E-3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0</v>
      </c>
      <c r="M117" s="1">
        <f>'[1]Electricity and CHPs_IN'!W$23/SUM('[1]Electricity and CHPs_IN'!W$22:W$23)*M85</f>
        <v>0</v>
      </c>
      <c r="N117" s="1">
        <f>'[1]Electricity and CHPs_IN'!X$23/SUM('[1]Electricity and CHPs_IN'!X$22:X$23)*N85</f>
        <v>0</v>
      </c>
      <c r="O117" s="1">
        <f>'[1]Electricity and CHPs_IN'!Y$23/SUM('[1]Electricity and CHPs_IN'!Y$22:Y$23)*O85</f>
        <v>0</v>
      </c>
      <c r="P117" s="1">
        <f>'[1]Electricity and CHPs_IN'!Z$23/SUM('[1]Electricity and CHPs_IN'!Z$22:Z$23)*P85</f>
        <v>0</v>
      </c>
      <c r="Q117" s="1">
        <f>'[1]Electricity and CHPs_IN'!AA$23/SUM('[1]Electricity and CHPs_IN'!AA$22:AA$23)*Q85</f>
        <v>0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2.5641046563349756E-2</v>
      </c>
      <c r="G118" s="1">
        <f>'[1]Electricity and CHPs_IN'!Q$23/SUM('[1]Electricity and CHPs_IN'!Q$22:Q$23)*G86</f>
        <v>2.4103864870618908E-5</v>
      </c>
      <c r="H118" s="1">
        <f>'[1]Electricity and CHPs_IN'!R$23/SUM('[1]Electricity and CHPs_IN'!R$22:R$23)*H86</f>
        <v>2.5125965032644524E-3</v>
      </c>
      <c r="I118" s="1">
        <f>'[1]Electricity and CHPs_IN'!S$23/SUM('[1]Electricity and CHPs_IN'!S$22:S$23)*I86</f>
        <v>3.4432768978887252E-2</v>
      </c>
      <c r="J118" s="1">
        <f>'[1]Electricity and CHPs_IN'!T$23/SUM('[1]Electricity and CHPs_IN'!T$22:T$23)*J86</f>
        <v>1.7033422979816394E-2</v>
      </c>
      <c r="K118" s="1">
        <f>'[1]Electricity and CHPs_IN'!U$23/SUM('[1]Electricity and CHPs_IN'!U$22:U$23)*K86</f>
        <v>2.4511052924450456E-2</v>
      </c>
      <c r="L118" s="1">
        <f>'[1]Electricity and CHPs_IN'!V$23/SUM('[1]Electricity and CHPs_IN'!V$22:V$23)*L86</f>
        <v>2.0754379495373877E-2</v>
      </c>
      <c r="M118" s="1">
        <f>'[1]Electricity and CHPs_IN'!W$23/SUM('[1]Electricity and CHPs_IN'!W$22:W$23)*M86</f>
        <v>1.3429269574086555E-2</v>
      </c>
      <c r="N118" s="1">
        <f>'[1]Electricity and CHPs_IN'!X$23/SUM('[1]Electricity and CHPs_IN'!X$22:X$23)*N86</f>
        <v>1.0214979085686266E-2</v>
      </c>
      <c r="O118" s="1">
        <f>'[1]Electricity and CHPs_IN'!Y$23/SUM('[1]Electricity and CHPs_IN'!Y$22:Y$23)*O86</f>
        <v>5.1812852374529495E-3</v>
      </c>
      <c r="P118" s="1">
        <f>'[1]Electricity and CHPs_IN'!Z$23/SUM('[1]Electricity and CHPs_IN'!Z$22:Z$23)*P86</f>
        <v>2.7075863169203395E-3</v>
      </c>
      <c r="Q118" s="1">
        <f>'[1]Electricity and CHPs_IN'!AA$23/SUM('[1]Electricity and CHPs_IN'!AA$22:AA$23)*Q86</f>
        <v>3.3565765662156009E-3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1.1624914597603224E-2</v>
      </c>
      <c r="L119" s="1">
        <f>'[1]Electricity and CHPs_IN'!V$23/SUM('[1]Electricity and CHPs_IN'!V$22:V$23)*L87</f>
        <v>2.1497938700731554E-2</v>
      </c>
      <c r="M119" s="1">
        <f>'[1]Electricity and CHPs_IN'!W$23/SUM('[1]Electricity and CHPs_IN'!W$22:W$23)*M87</f>
        <v>3.3402934583389672E-2</v>
      </c>
      <c r="N119" s="1">
        <f>'[1]Electricity and CHPs_IN'!X$23/SUM('[1]Electricity and CHPs_IN'!X$22:X$23)*N87</f>
        <v>3.0014393350557705E-2</v>
      </c>
      <c r="O119" s="1">
        <f>'[1]Electricity and CHPs_IN'!Y$23/SUM('[1]Electricity and CHPs_IN'!Y$22:Y$23)*O87</f>
        <v>2.7474777636587611E-2</v>
      </c>
      <c r="P119" s="1">
        <f>'[1]Electricity and CHPs_IN'!Z$23/SUM('[1]Electricity and CHPs_IN'!Z$22:Z$23)*P87</f>
        <v>2.5933450888802376E-2</v>
      </c>
      <c r="Q119" s="1">
        <f>'[1]Electricity and CHPs_IN'!AA$23/SUM('[1]Electricity and CHPs_IN'!AA$22:AA$23)*Q87</f>
        <v>1.8161911295368566E-2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1.7785756263500728E-2</v>
      </c>
      <c r="G120" s="1">
        <f>'[1]Electricity and CHPs_IN'!Q$23/SUM('[1]Electricity and CHPs_IN'!Q$22:Q$23)*G88</f>
        <v>4.1433985269664292E-3</v>
      </c>
      <c r="H120" s="1">
        <f>'[1]Electricity and CHPs_IN'!R$23/SUM('[1]Electricity and CHPs_IN'!R$22:R$23)*H88</f>
        <v>5.4000440880548383E-3</v>
      </c>
      <c r="I120" s="1">
        <f>'[1]Electricity and CHPs_IN'!S$23/SUM('[1]Electricity and CHPs_IN'!S$22:S$23)*I88</f>
        <v>4.1069352883302504E-2</v>
      </c>
      <c r="J120" s="1">
        <f>'[1]Electricity and CHPs_IN'!T$23/SUM('[1]Electricity and CHPs_IN'!T$22:T$23)*J88</f>
        <v>2.2892202451026151E-2</v>
      </c>
      <c r="K120" s="1">
        <f>'[1]Electricity and CHPs_IN'!U$23/SUM('[1]Electricity and CHPs_IN'!U$22:U$23)*K88</f>
        <v>4.7334419000283319E-3</v>
      </c>
      <c r="L120" s="1">
        <f>'[1]Electricity and CHPs_IN'!V$23/SUM('[1]Electricity and CHPs_IN'!V$22:V$23)*L88</f>
        <v>2.6381282646545899E-3</v>
      </c>
      <c r="M120" s="1">
        <f>'[1]Electricity and CHPs_IN'!W$23/SUM('[1]Electricity and CHPs_IN'!W$22:W$23)*M88</f>
        <v>1.6182083963598569E-3</v>
      </c>
      <c r="N120" s="1">
        <f>'[1]Electricity and CHPs_IN'!X$23/SUM('[1]Electricity and CHPs_IN'!X$22:X$23)*N88</f>
        <v>9.7953033924366869E-4</v>
      </c>
      <c r="O120" s="1">
        <f>'[1]Electricity and CHPs_IN'!Y$23/SUM('[1]Electricity and CHPs_IN'!Y$22:Y$23)*O88</f>
        <v>1.5672847785823194E-3</v>
      </c>
      <c r="P120" s="1">
        <f>'[1]Electricity and CHPs_IN'!Z$23/SUM('[1]Electricity and CHPs_IN'!Z$22:Z$23)*P88</f>
        <v>2.4690207981250315E-3</v>
      </c>
      <c r="Q120" s="1">
        <f>'[1]Electricity and CHPs_IN'!AA$23/SUM('[1]Electricity and CHPs_IN'!AA$22:AA$23)*Q88</f>
        <v>5.0997608683889121E-3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0</v>
      </c>
      <c r="L121" s="1">
        <f>'[1]Electricity and CHPs_IN'!V$23/SUM('[1]Electricity and CHPs_IN'!V$22:V$23)*L89</f>
        <v>0</v>
      </c>
      <c r="M121" s="1">
        <f>'[1]Electricity and CHPs_IN'!W$23/SUM('[1]Electricity and CHPs_IN'!W$22:W$23)*M89</f>
        <v>0</v>
      </c>
      <c r="N121" s="1">
        <f>'[1]Electricity and CHPs_IN'!X$23/SUM('[1]Electricity and CHPs_IN'!X$22:X$23)*N89</f>
        <v>0</v>
      </c>
      <c r="O121" s="1">
        <f>'[1]Electricity and CHPs_IN'!Y$23/SUM('[1]Electricity and CHPs_IN'!Y$22:Y$23)*O89</f>
        <v>0</v>
      </c>
      <c r="P121" s="1">
        <f>'[1]Electricity and CHPs_IN'!Z$23/SUM('[1]Electricity and CHPs_IN'!Z$22:Z$23)*P89</f>
        <v>0</v>
      </c>
      <c r="Q121" s="1">
        <f>'[1]Electricity and CHPs_IN'!AA$23/SUM('[1]Electricity and CHPs_IN'!AA$22:AA$23)*Q89</f>
        <v>0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2.3526406502261083E-4</v>
      </c>
      <c r="J122" s="1">
        <f>'[1]Electricity and CHPs_IN'!T$23/SUM('[1]Electricity and CHPs_IN'!T$22:T$23)*J90</f>
        <v>2.3499902186520225E-4</v>
      </c>
      <c r="K122" s="1">
        <f>'[1]Electricity and CHPs_IN'!U$23/SUM('[1]Electricity and CHPs_IN'!U$22:U$23)*K90</f>
        <v>3.0446428108789716E-4</v>
      </c>
      <c r="L122" s="1">
        <f>'[1]Electricity and CHPs_IN'!V$23/SUM('[1]Electricity and CHPs_IN'!V$22:V$23)*L90</f>
        <v>3.2739528029520091E-4</v>
      </c>
      <c r="M122" s="1">
        <f>'[1]Electricity and CHPs_IN'!W$23/SUM('[1]Electricity and CHPs_IN'!W$22:W$23)*M90</f>
        <v>5.2615964361420707E-4</v>
      </c>
      <c r="N122" s="1">
        <f>'[1]Electricity and CHPs_IN'!X$23/SUM('[1]Electricity and CHPs_IN'!X$22:X$23)*N90</f>
        <v>4.0797041498290374E-4</v>
      </c>
      <c r="O122" s="1">
        <f>'[1]Electricity and CHPs_IN'!Y$23/SUM('[1]Electricity and CHPs_IN'!Y$22:Y$23)*O90</f>
        <v>6.8197679309981319E-4</v>
      </c>
      <c r="P122" s="1">
        <f>'[1]Electricity and CHPs_IN'!Z$23/SUM('[1]Electricity and CHPs_IN'!Z$22:Z$23)*P90</f>
        <v>6.6440429368475973E-4</v>
      </c>
      <c r="Q122" s="1">
        <f>'[1]Electricity and CHPs_IN'!AA$23/SUM('[1]Electricity and CHPs_IN'!AA$22:AA$23)*Q90</f>
        <v>1.7160845575909082E-3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5.1120340254175655E-4</v>
      </c>
      <c r="G123" s="1">
        <f>'[1]Electricity and CHPs_IN'!Q$23/SUM('[1]Electricity and CHPs_IN'!Q$22:Q$23)*G91</f>
        <v>1.9569978376259879E-4</v>
      </c>
      <c r="H123" s="1">
        <f>'[1]Electricity and CHPs_IN'!R$23/SUM('[1]Electricity and CHPs_IN'!R$22:R$23)*H91</f>
        <v>1.6491594136122355E-3</v>
      </c>
      <c r="I123" s="1">
        <f>'[1]Electricity and CHPs_IN'!S$23/SUM('[1]Electricity and CHPs_IN'!S$22:S$23)*I91</f>
        <v>8.0058582519543816E-4</v>
      </c>
      <c r="J123" s="1">
        <f>'[1]Electricity and CHPs_IN'!T$23/SUM('[1]Electricity and CHPs_IN'!T$22:T$23)*J91</f>
        <v>1.4934636235364456E-3</v>
      </c>
      <c r="K123" s="1">
        <f>'[1]Electricity and CHPs_IN'!U$23/SUM('[1]Electricity and CHPs_IN'!U$22:U$23)*K91</f>
        <v>1.074745702082147E-3</v>
      </c>
      <c r="L123" s="1">
        <f>'[1]Electricity and CHPs_IN'!V$23/SUM('[1]Electricity and CHPs_IN'!V$22:V$23)*L91</f>
        <v>1.0292331552659024E-3</v>
      </c>
      <c r="M123" s="1">
        <f>'[1]Electricity and CHPs_IN'!W$23/SUM('[1]Electricity and CHPs_IN'!W$22:W$23)*M91</f>
        <v>1.2537475493933688E-3</v>
      </c>
      <c r="N123" s="1">
        <f>'[1]Electricity and CHPs_IN'!X$23/SUM('[1]Electricity and CHPs_IN'!X$22:X$23)*N91</f>
        <v>1.0436230923121304E-3</v>
      </c>
      <c r="O123" s="1">
        <f>'[1]Electricity and CHPs_IN'!Y$23/SUM('[1]Electricity and CHPs_IN'!Y$22:Y$23)*O91</f>
        <v>1.2836369347475371E-3</v>
      </c>
      <c r="P123" s="1">
        <f>'[1]Electricity and CHPs_IN'!Z$23/SUM('[1]Electricity and CHPs_IN'!Z$22:Z$23)*P91</f>
        <v>3.3012411514747554E-3</v>
      </c>
      <c r="Q123" s="1">
        <f>'[1]Electricity and CHPs_IN'!AA$23/SUM('[1]Electricity and CHPs_IN'!AA$22:AA$23)*Q91</f>
        <v>3.6748081320523342E-3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4.5305137427042647E-5</v>
      </c>
      <c r="J124" s="1">
        <f>'[1]Electricity and CHPs_IN'!T$23/SUM('[1]Electricity and CHPs_IN'!T$22:T$23)*J92</f>
        <v>1.1482180649641614E-4</v>
      </c>
      <c r="K124" s="1">
        <f>'[1]Electricity and CHPs_IN'!U$23/SUM('[1]Electricity and CHPs_IN'!U$22:U$23)*K92</f>
        <v>8.4585497860886419E-5</v>
      </c>
      <c r="L124" s="1">
        <f>'[1]Electricity and CHPs_IN'!V$23/SUM('[1]Electricity and CHPs_IN'!V$22:V$23)*L92</f>
        <v>6.5665962205869237E-5</v>
      </c>
      <c r="M124" s="1">
        <f>'[1]Electricity and CHPs_IN'!W$23/SUM('[1]Electricity and CHPs_IN'!W$22:W$23)*M92</f>
        <v>1.4848037985656145E-4</v>
      </c>
      <c r="N124" s="1">
        <f>'[1]Electricity and CHPs_IN'!X$23/SUM('[1]Electricity and CHPs_IN'!X$22:X$23)*N92</f>
        <v>1.1251865808901366E-4</v>
      </c>
      <c r="O124" s="1">
        <f>'[1]Electricity and CHPs_IN'!Y$23/SUM('[1]Electricity and CHPs_IN'!Y$22:Y$23)*O92</f>
        <v>1.7957526952647903E-4</v>
      </c>
      <c r="P124" s="1">
        <f>'[1]Electricity and CHPs_IN'!Z$23/SUM('[1]Electricity and CHPs_IN'!Z$22:Z$23)*P92</f>
        <v>1.8139257732203821E-4</v>
      </c>
      <c r="Q124" s="1">
        <f>'[1]Electricity and CHPs_IN'!AA$23/SUM('[1]Electricity and CHPs_IN'!AA$22:AA$23)*Q92</f>
        <v>3.8885200767642034E-4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7.7642154194084627E-4</v>
      </c>
      <c r="G125" s="1">
        <f>'[1]Electricity and CHPs_IN'!Q$23/SUM('[1]Electricity and CHPs_IN'!Q$22:Q$23)*G93</f>
        <v>1.2499124642988302E-3</v>
      </c>
      <c r="H125" s="1">
        <f>'[1]Electricity and CHPs_IN'!R$23/SUM('[1]Electricity and CHPs_IN'!R$22:R$23)*H93</f>
        <v>1.2997458454962032E-2</v>
      </c>
      <c r="I125" s="1">
        <f>'[1]Electricity and CHPs_IN'!S$23/SUM('[1]Electricity and CHPs_IN'!S$22:S$23)*I93</f>
        <v>3.0039391516733405E-2</v>
      </c>
      <c r="J125" s="1">
        <f>'[1]Electricity and CHPs_IN'!T$23/SUM('[1]Electricity and CHPs_IN'!T$22:T$23)*J93</f>
        <v>2.2480674372086357E-2</v>
      </c>
      <c r="K125" s="1">
        <f>'[1]Electricity and CHPs_IN'!U$23/SUM('[1]Electricity and CHPs_IN'!U$22:U$23)*K93</f>
        <v>1.8872414942183103E-2</v>
      </c>
      <c r="L125" s="1">
        <f>'[1]Electricity and CHPs_IN'!V$23/SUM('[1]Electricity and CHPs_IN'!V$22:V$23)*L93</f>
        <v>1.2496256727915399E-2</v>
      </c>
      <c r="M125" s="1">
        <f>'[1]Electricity and CHPs_IN'!W$23/SUM('[1]Electricity and CHPs_IN'!W$22:W$23)*M93</f>
        <v>1.2535672371903424E-2</v>
      </c>
      <c r="N125" s="1">
        <f>'[1]Electricity and CHPs_IN'!X$23/SUM('[1]Electricity and CHPs_IN'!X$22:X$23)*N93</f>
        <v>1.1430588001134835E-2</v>
      </c>
      <c r="O125" s="1">
        <f>'[1]Electricity and CHPs_IN'!Y$23/SUM('[1]Electricity and CHPs_IN'!Y$22:Y$23)*O93</f>
        <v>1.0794838765743881E-2</v>
      </c>
      <c r="P125" s="1">
        <f>'[1]Electricity and CHPs_IN'!Z$23/SUM('[1]Electricity and CHPs_IN'!Z$22:Z$23)*P93</f>
        <v>9.8798928276674601E-3</v>
      </c>
      <c r="Q125" s="1">
        <f>'[1]Electricity and CHPs_IN'!AA$23/SUM('[1]Electricity and CHPs_IN'!AA$22:AA$23)*Q93</f>
        <v>1.0801176475613961E-2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1.9211285327892788E-4</v>
      </c>
      <c r="J126" s="1">
        <f>'[1]Electricity and CHPs_IN'!T$23/SUM('[1]Electricity and CHPs_IN'!T$22:T$23)*J94</f>
        <v>5.3393233259703139E-4</v>
      </c>
      <c r="K126" s="1">
        <f>'[1]Electricity and CHPs_IN'!U$23/SUM('[1]Electricity and CHPs_IN'!U$22:U$23)*K94</f>
        <v>3.9423935126708855E-4</v>
      </c>
      <c r="L126" s="1">
        <f>'[1]Electricity and CHPs_IN'!V$23/SUM('[1]Electricity and CHPs_IN'!V$22:V$23)*L94</f>
        <v>3.2972241534539188E-4</v>
      </c>
      <c r="M126" s="1">
        <f>'[1]Electricity and CHPs_IN'!W$23/SUM('[1]Electricity and CHPs_IN'!W$22:W$23)*M94</f>
        <v>8.5999562330959557E-4</v>
      </c>
      <c r="N126" s="1">
        <f>'[1]Electricity and CHPs_IN'!X$23/SUM('[1]Electricity and CHPs_IN'!X$22:X$23)*N94</f>
        <v>6.9220999073487516E-4</v>
      </c>
      <c r="O126" s="1">
        <f>'[1]Electricity and CHPs_IN'!Y$23/SUM('[1]Electricity and CHPs_IN'!Y$22:Y$23)*O94</f>
        <v>1.4417346775951929E-3</v>
      </c>
      <c r="P126" s="1">
        <f>'[1]Electricity and CHPs_IN'!Z$23/SUM('[1]Electricity and CHPs_IN'!Z$22:Z$23)*P94</f>
        <v>1.4680106864698823E-3</v>
      </c>
      <c r="Q126" s="1">
        <f>'[1]Electricity and CHPs_IN'!AA$23/SUM('[1]Electricity and CHPs_IN'!AA$22:AA$23)*Q94</f>
        <v>3.0412427504453218E-3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0.9593710042148762</v>
      </c>
      <c r="G127" s="1">
        <f t="shared" ref="G127:Q127" si="132">G95</f>
        <v>1.1061388017587759</v>
      </c>
      <c r="H127" s="1">
        <f t="shared" si="132"/>
        <v>1.106139784933776</v>
      </c>
      <c r="I127" s="1">
        <f t="shared" si="132"/>
        <v>1.106138429189069</v>
      </c>
      <c r="J127" s="1">
        <f t="shared" si="132"/>
        <v>1.1061393998586142</v>
      </c>
      <c r="K127" s="1">
        <f t="shared" si="132"/>
        <v>1.1061416758410725</v>
      </c>
      <c r="L127" s="1">
        <f t="shared" si="132"/>
        <v>1.1061500891167595</v>
      </c>
      <c r="M127" s="1">
        <f t="shared" si="132"/>
        <v>1.106164704188499</v>
      </c>
      <c r="N127" s="1">
        <f t="shared" si="132"/>
        <v>1.1061811025303849</v>
      </c>
      <c r="O127" s="1">
        <f t="shared" si="132"/>
        <v>1.1062280135835267</v>
      </c>
      <c r="P127" s="1">
        <f t="shared" si="132"/>
        <v>1.1062857970626465</v>
      </c>
      <c r="Q127" s="1">
        <f t="shared" si="132"/>
        <v>1.1082672138914238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1.5780065075656373E-2</v>
      </c>
      <c r="G128" s="1">
        <f>'[1]Electricity and CHPs_IN'!Q$23/SUM('[1]Electricity and CHPs_IN'!Q$22:Q$23)*G96</f>
        <v>2.778849767222593E-2</v>
      </c>
      <c r="H128" s="1">
        <f>'[1]Electricity and CHPs_IN'!R$23/SUM('[1]Electricity and CHPs_IN'!R$22:R$23)*H96</f>
        <v>4.6960120407613395E-2</v>
      </c>
      <c r="I128" s="1">
        <f>'[1]Electricity and CHPs_IN'!S$23/SUM('[1]Electricity and CHPs_IN'!S$22:S$23)*I96</f>
        <v>0.1009843028389671</v>
      </c>
      <c r="J128" s="1">
        <f>'[1]Electricity and CHPs_IN'!T$23/SUM('[1]Electricity and CHPs_IN'!T$22:T$23)*J96</f>
        <v>0.14132724759886031</v>
      </c>
      <c r="K128" s="1">
        <f>'[1]Electricity and CHPs_IN'!U$23/SUM('[1]Electricity and CHPs_IN'!U$22:U$23)*K96</f>
        <v>9.8350250243971801E-2</v>
      </c>
      <c r="L128" s="1">
        <f>'[1]Electricity and CHPs_IN'!V$23/SUM('[1]Electricity and CHPs_IN'!V$22:V$23)*L96</f>
        <v>6.9968723610702444E-2</v>
      </c>
      <c r="M128" s="1">
        <f>'[1]Electricity and CHPs_IN'!W$23/SUM('[1]Electricity and CHPs_IN'!W$22:W$23)*M96</f>
        <v>5.1504840958125117E-2</v>
      </c>
      <c r="N128" s="1">
        <f>'[1]Electricity and CHPs_IN'!X$23/SUM('[1]Electricity and CHPs_IN'!X$22:X$23)*N96</f>
        <v>4.7726148061425819E-2</v>
      </c>
      <c r="O128" s="1">
        <f>'[1]Electricity and CHPs_IN'!Y$23/SUM('[1]Electricity and CHPs_IN'!Y$22:Y$23)*O96</f>
        <v>4.7985234065728598E-2</v>
      </c>
      <c r="P128" s="1">
        <f>'[1]Electricity and CHPs_IN'!Z$23/SUM('[1]Electricity and CHPs_IN'!Z$22:Z$23)*P96</f>
        <v>5.4529002579637657E-2</v>
      </c>
      <c r="Q128" s="1">
        <f>'[1]Electricity and CHPs_IN'!AA$23/SUM('[1]Electricity and CHPs_IN'!AA$22:AA$23)*Q96</f>
        <v>6.8800230346110533E-2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2.5606866975692866E-4</v>
      </c>
      <c r="J129" s="1">
        <f>'[1]Electricity and CHPs_IN'!T$23/SUM('[1]Electricity and CHPs_IN'!T$22:T$23)*J97</f>
        <v>5.437375354315592E-4</v>
      </c>
      <c r="K129" s="1">
        <f>'[1]Electricity and CHPs_IN'!U$23/SUM('[1]Electricity and CHPs_IN'!U$22:U$23)*K97</f>
        <v>3.7978023400653813E-4</v>
      </c>
      <c r="L129" s="1">
        <f>'[1]Electricity and CHPs_IN'!V$23/SUM('[1]Electricity and CHPs_IN'!V$22:V$23)*L97</f>
        <v>2.1019737040727584E-4</v>
      </c>
      <c r="M129" s="1">
        <f>'[1]Electricity and CHPs_IN'!W$23/SUM('[1]Electricity and CHPs_IN'!W$22:W$23)*M97</f>
        <v>5.0558690882448229E-4</v>
      </c>
      <c r="N129" s="1">
        <f>'[1]Electricity and CHPs_IN'!X$23/SUM('[1]Electricity and CHPs_IN'!X$22:X$23)*N97</f>
        <v>4.7431243028963499E-4</v>
      </c>
      <c r="O129" s="1">
        <f>'[1]Electricity and CHPs_IN'!Y$23/SUM('[1]Electricity and CHPs_IN'!Y$22:Y$23)*O97</f>
        <v>1.0735483288269762E-3</v>
      </c>
      <c r="P129" s="1">
        <f>'[1]Electricity and CHPs_IN'!Z$23/SUM('[1]Electricity and CHPs_IN'!Z$22:Z$23)*P97</f>
        <v>8.2600523335528224E-4</v>
      </c>
      <c r="Q129" s="1">
        <f>'[1]Electricity and CHPs_IN'!AA$23/SUM('[1]Electricity and CHPs_IN'!AA$22:AA$23)*Q97</f>
        <v>2.0698348729570868E-3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8.2845542779386214</v>
      </c>
      <c r="G130" s="1">
        <f t="shared" ref="G130:Q130" si="133">SUM(G131:G136)</f>
        <v>8.9489161278629012</v>
      </c>
      <c r="H130" s="1">
        <f t="shared" si="133"/>
        <v>9.8612518025107363</v>
      </c>
      <c r="I130" s="1">
        <f t="shared" si="133"/>
        <v>9.1373478462857403</v>
      </c>
      <c r="J130" s="1">
        <f t="shared" si="133"/>
        <v>9.2167399485316572</v>
      </c>
      <c r="K130" s="1">
        <f t="shared" si="133"/>
        <v>9.3907973497764612</v>
      </c>
      <c r="L130" s="1">
        <f t="shared" si="133"/>
        <v>9.5685886392921642</v>
      </c>
      <c r="M130" s="1">
        <f t="shared" si="133"/>
        <v>9.7502491283703776</v>
      </c>
      <c r="N130" s="1">
        <f t="shared" si="133"/>
        <v>9.7502074584270773</v>
      </c>
      <c r="O130" s="1">
        <f t="shared" si="133"/>
        <v>9.7502277997783597</v>
      </c>
      <c r="P130" s="1">
        <f t="shared" si="133"/>
        <v>9.7502144622639069</v>
      </c>
      <c r="Q130" s="1">
        <f t="shared" si="133"/>
        <v>9.7502341335855203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6.5070003712047457</v>
      </c>
      <c r="G131" s="1">
        <f>'[1]Electricity and CHPs'!C19</f>
        <v>7.3027689766871049</v>
      </c>
      <c r="H131" s="1">
        <f>'[1]Electricity and CHPs'!D19</f>
        <v>8.1960969480364003</v>
      </c>
      <c r="I131" s="1">
        <f>'[1]Electricity and CHPs'!E19</f>
        <v>7.398162354992742</v>
      </c>
      <c r="J131" s="1">
        <f>'[1]Electricity and CHPs'!F19</f>
        <v>7.4918742811467292</v>
      </c>
      <c r="K131" s="1">
        <f>'[1]Electricity and CHPs'!G19</f>
        <v>7.6680410715468241</v>
      </c>
      <c r="L131" s="1">
        <f>'[1]Electricity and CHPs'!H19</f>
        <v>7.8484632136473049</v>
      </c>
      <c r="M131" s="1">
        <f>'[1]Electricity and CHPs'!I19</f>
        <v>8.033327032614352</v>
      </c>
      <c r="N131" s="1">
        <f>'[1]Electricity and CHPs'!J19</f>
        <v>8.0332965443488291</v>
      </c>
      <c r="O131" s="1">
        <f>'[1]Electricity and CHPs'!K19</f>
        <v>8.033319838731602</v>
      </c>
      <c r="P131" s="1">
        <f>'[1]Electricity and CHPs'!L19</f>
        <v>8.0333105394713122</v>
      </c>
      <c r="Q131" s="1">
        <f>'[1]Electricity and CHPs'!M19</f>
        <v>8.0333681402060648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0</v>
      </c>
      <c r="L132" s="1">
        <f>'[1]Electricity and CHPs'!H20</f>
        <v>0</v>
      </c>
      <c r="M132" s="1">
        <f>'[1]Electricity and CHPs'!I20</f>
        <v>0</v>
      </c>
      <c r="N132" s="1">
        <f>'[1]Electricity and CHPs'!J20</f>
        <v>0</v>
      </c>
      <c r="O132" s="1">
        <f>'[1]Electricity and CHPs'!K20</f>
        <v>0</v>
      </c>
      <c r="P132" s="1">
        <f>'[1]Electricity and CHPs'!L20</f>
        <v>0</v>
      </c>
      <c r="Q132" s="1">
        <f>'[1]Electricity and CHPs'!M20</f>
        <v>0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1.5475035093478999</v>
      </c>
      <c r="G133" s="1">
        <f>'[1]Electricity and CHPs'!C26</f>
        <v>1.4159881038622999</v>
      </c>
      <c r="H133" s="1">
        <f>'[1]Electricity and CHPs'!D26</f>
        <v>1.3284447303232594</v>
      </c>
      <c r="I133" s="1">
        <f>'[1]Electricity and CHPs'!E26</f>
        <v>1.4062373227533391</v>
      </c>
      <c r="J133" s="1">
        <f>'[1]Electricity and CHPs'!F26</f>
        <v>1.3956754535208304</v>
      </c>
      <c r="K133" s="1">
        <f>'[1]Electricity and CHPs'!G26</f>
        <v>1.3952286015252102</v>
      </c>
      <c r="L133" s="1">
        <f>'[1]Electricity and CHPs'!H26</f>
        <v>1.3942593604713736</v>
      </c>
      <c r="M133" s="1">
        <f>'[1]Electricity and CHPs'!I26</f>
        <v>1.3927119087383386</v>
      </c>
      <c r="N133" s="1">
        <f>'[1]Electricity and CHPs'!J26</f>
        <v>1.3927060546777701</v>
      </c>
      <c r="O133" s="1">
        <f>'[1]Electricity and CHPs'!K26</f>
        <v>1.3926980615705764</v>
      </c>
      <c r="P133" s="1">
        <f>'[1]Electricity and CHPs'!L26</f>
        <v>1.3926959677245569</v>
      </c>
      <c r="Q133" s="1">
        <f>'[1]Electricity and CHPs'!M26</f>
        <v>1.3926442085977726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</v>
      </c>
      <c r="L134" s="1">
        <f>'[1]Electricity and CHPs'!H27</f>
        <v>0</v>
      </c>
      <c r="M134" s="1">
        <f>'[1]Electricity and CHPs'!I27</f>
        <v>0</v>
      </c>
      <c r="N134" s="1">
        <f>'[1]Electricity and CHPs'!J27</f>
        <v>0</v>
      </c>
      <c r="O134" s="1">
        <f>'[1]Electricity and CHPs'!K27</f>
        <v>0</v>
      </c>
      <c r="P134" s="1">
        <f>'[1]Electricity and CHPs'!L27</f>
        <v>0</v>
      </c>
      <c r="Q134" s="1">
        <f>'[1]Electricity and CHPs'!M27</f>
        <v>0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0.23005039738597499</v>
      </c>
      <c r="G135" s="1">
        <f>'[1]Electricity and CHPs'!C44</f>
        <v>0.23015904731349537</v>
      </c>
      <c r="H135" s="1">
        <f>'[1]Electricity and CHPs'!D44</f>
        <v>0.33671012415107754</v>
      </c>
      <c r="I135" s="1">
        <f>'[1]Electricity and CHPs'!E44</f>
        <v>0.3329481685396587</v>
      </c>
      <c r="J135" s="1">
        <f>'[1]Electricity and CHPs'!F44</f>
        <v>0.32919021386409852</v>
      </c>
      <c r="K135" s="1">
        <f>'[1]Electricity and CHPs'!G44</f>
        <v>0.32752767670442712</v>
      </c>
      <c r="L135" s="1">
        <f>'[1]Electricity and CHPs'!H44</f>
        <v>0.3258660651734856</v>
      </c>
      <c r="M135" s="1">
        <f>'[1]Electricity and CHPs'!I44</f>
        <v>0.32421018701768717</v>
      </c>
      <c r="N135" s="1">
        <f>'[1]Electricity and CHPs'!J44</f>
        <v>0.32420485940047827</v>
      </c>
      <c r="O135" s="1">
        <f>'[1]Electricity and CHPs'!K44</f>
        <v>0.32420989947618156</v>
      </c>
      <c r="P135" s="1">
        <f>'[1]Electricity and CHPs'!L44</f>
        <v>0.32420795506803851</v>
      </c>
      <c r="Q135" s="1">
        <f>'[1]Electricity and CHPs'!M44</f>
        <v>0.32422178478168295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0</v>
      </c>
      <c r="L136" s="1">
        <f>'[1]Electricity and CHPs'!H45</f>
        <v>0</v>
      </c>
      <c r="M136" s="1">
        <f>'[1]Electricity and CHPs'!I45</f>
        <v>0</v>
      </c>
      <c r="N136" s="1">
        <f>'[1]Electricity and CHPs'!J45</f>
        <v>0</v>
      </c>
      <c r="O136" s="1">
        <f>'[1]Electricity and CHPs'!K45</f>
        <v>0</v>
      </c>
      <c r="P136" s="1">
        <f>'[1]Electricity and CHPs'!L45</f>
        <v>0</v>
      </c>
      <c r="Q136" s="1">
        <f>'[1]Electricity and CHPs'!M45</f>
        <v>0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4.0272519402763232</v>
      </c>
      <c r="G137" s="1">
        <f t="shared" ref="G137:K137" si="135">SUM(G138:G141)</f>
        <v>4.3593785402747027</v>
      </c>
      <c r="H137" s="1">
        <f t="shared" si="135"/>
        <v>4.7622708391798296</v>
      </c>
      <c r="I137" s="1">
        <f t="shared" si="135"/>
        <v>4.4021998388730408</v>
      </c>
      <c r="J137" s="1">
        <f t="shared" si="135"/>
        <v>4.4437748673337794</v>
      </c>
      <c r="K137" s="1">
        <f t="shared" si="135"/>
        <v>4.5316348365360168</v>
      </c>
      <c r="L137" s="1">
        <f t="shared" ref="L137:O137" si="136">SUM(L138:L141)</f>
        <v>4.6213612870593392</v>
      </c>
      <c r="M137" s="1">
        <f t="shared" si="136"/>
        <v>4.7130194706763451</v>
      </c>
      <c r="N137" s="1">
        <f t="shared" si="136"/>
        <v>4.7130012995132997</v>
      </c>
      <c r="O137" s="1">
        <f t="shared" si="136"/>
        <v>4.7130089501510888</v>
      </c>
      <c r="P137" s="1">
        <f>SUM(P138:P141)</f>
        <v>4.7130032535979343</v>
      </c>
      <c r="Q137" s="1">
        <f>SUM(Q138:Q141)</f>
        <v>4.7130061744019187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3.2535001856023729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3.6513844883435529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4.0980484740182002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3.699081177496371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3.7459371405733646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3.8340205357734121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3.9242316068236525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4.016663516307176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4.0166482721744146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4.016659919365801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4.0166552697356561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4.0166840701030324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0.77375175467395008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0.70799405193115006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0.66422236516162969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0.70311866137666956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0.69783772676041522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0.69761430076260511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0.69712968023568689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0.69635595436916931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0.69635302733888504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0.6963490307852882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0.69634798386227847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0.6963221042988863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4.2573023376622974</v>
      </c>
      <c r="G144" s="1">
        <f t="shared" ref="G144:K144" si="137">SUM(G145:G150)</f>
        <v>4.5895375875881976</v>
      </c>
      <c r="H144" s="1">
        <f t="shared" si="137"/>
        <v>5.0989809633309076</v>
      </c>
      <c r="I144" s="1">
        <f t="shared" si="137"/>
        <v>4.7351480074126995</v>
      </c>
      <c r="J144" s="1">
        <f t="shared" si="137"/>
        <v>4.7729650811978779</v>
      </c>
      <c r="K144" s="1">
        <f t="shared" si="137"/>
        <v>4.8591625132404443</v>
      </c>
      <c r="L144" s="1">
        <f t="shared" ref="L144:O144" si="138">SUM(L145:L150)</f>
        <v>4.9472273522328249</v>
      </c>
      <c r="M144" s="1">
        <f t="shared" si="138"/>
        <v>5.0372296576940325</v>
      </c>
      <c r="N144" s="1">
        <f t="shared" si="138"/>
        <v>5.0372061589137775</v>
      </c>
      <c r="O144" s="1">
        <f t="shared" si="138"/>
        <v>5.0372188496272701</v>
      </c>
      <c r="P144" s="1">
        <f>SUM(P145:P150)</f>
        <v>5.0372112086659726</v>
      </c>
      <c r="Q144" s="1">
        <f>SUM(Q145:Q150)</f>
        <v>5.0372279591836016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3.2535001856023729</v>
      </c>
      <c r="G145" s="1">
        <f t="shared" ref="G145:K145" si="139">G131-G138</f>
        <v>3.651384488343552</v>
      </c>
      <c r="H145" s="1">
        <f t="shared" si="139"/>
        <v>4.0980484740182002</v>
      </c>
      <c r="I145" s="1">
        <f t="shared" si="139"/>
        <v>3.699081177496371</v>
      </c>
      <c r="J145" s="1">
        <f t="shared" si="139"/>
        <v>3.7459371405733646</v>
      </c>
      <c r="K145" s="1">
        <f t="shared" si="139"/>
        <v>3.8340205357734121</v>
      </c>
      <c r="L145" s="1">
        <f t="shared" ref="L145:O145" si="140">L131-L138</f>
        <v>3.9242316068236525</v>
      </c>
      <c r="M145" s="1">
        <f t="shared" si="140"/>
        <v>4.016663516307176</v>
      </c>
      <c r="N145" s="1">
        <f t="shared" si="140"/>
        <v>4.0166482721744146</v>
      </c>
      <c r="O145" s="1">
        <f t="shared" si="140"/>
        <v>4.016659919365801</v>
      </c>
      <c r="P145" s="1">
        <f t="shared" ref="P145:Q150" si="141">P131-P138</f>
        <v>4.0166552697356561</v>
      </c>
      <c r="Q145" s="1">
        <f t="shared" si="141"/>
        <v>4.0166840701030324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</v>
      </c>
      <c r="L146" s="1">
        <f t="shared" ref="L146:O146" si="143">L132-L139</f>
        <v>0</v>
      </c>
      <c r="M146" s="1">
        <f t="shared" si="143"/>
        <v>0</v>
      </c>
      <c r="N146" s="1">
        <f t="shared" si="143"/>
        <v>0</v>
      </c>
      <c r="O146" s="1">
        <f t="shared" si="143"/>
        <v>0</v>
      </c>
      <c r="P146" s="1">
        <f t="shared" si="141"/>
        <v>0</v>
      </c>
      <c r="Q146" s="1">
        <f t="shared" si="141"/>
        <v>0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0.77375175467394985</v>
      </c>
      <c r="G147" s="1">
        <f t="shared" si="144"/>
        <v>0.70799405193114984</v>
      </c>
      <c r="H147" s="1">
        <f t="shared" si="144"/>
        <v>0.66422236516162969</v>
      </c>
      <c r="I147" s="1">
        <f t="shared" si="144"/>
        <v>0.70311866137666956</v>
      </c>
      <c r="J147" s="1">
        <f t="shared" si="144"/>
        <v>0.69783772676041522</v>
      </c>
      <c r="K147" s="1">
        <f t="shared" si="144"/>
        <v>0.69761430076260511</v>
      </c>
      <c r="L147" s="1">
        <f t="shared" ref="L147:O147" si="145">L133-L140</f>
        <v>0.69712968023568667</v>
      </c>
      <c r="M147" s="1">
        <f t="shared" si="145"/>
        <v>0.69635595436916931</v>
      </c>
      <c r="N147" s="1">
        <f t="shared" si="145"/>
        <v>0.69635302733888504</v>
      </c>
      <c r="O147" s="1">
        <f t="shared" si="145"/>
        <v>0.6963490307852882</v>
      </c>
      <c r="P147" s="1">
        <f t="shared" si="141"/>
        <v>0.69634798386227847</v>
      </c>
      <c r="Q147" s="1">
        <f t="shared" si="141"/>
        <v>0.6963221042988863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</v>
      </c>
      <c r="L148" s="1">
        <f t="shared" ref="L148:O148" si="147">L134-L141</f>
        <v>0</v>
      </c>
      <c r="M148" s="1">
        <f t="shared" si="147"/>
        <v>0</v>
      </c>
      <c r="N148" s="1">
        <f t="shared" si="147"/>
        <v>0</v>
      </c>
      <c r="O148" s="1">
        <f t="shared" si="147"/>
        <v>0</v>
      </c>
      <c r="P148" s="1">
        <f t="shared" si="141"/>
        <v>0</v>
      </c>
      <c r="Q148" s="1">
        <f t="shared" si="141"/>
        <v>0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0.23005039738597499</v>
      </c>
      <c r="G149" s="1">
        <f t="shared" si="148"/>
        <v>0.23015904731349537</v>
      </c>
      <c r="H149" s="1">
        <f t="shared" si="148"/>
        <v>0.33671012415107754</v>
      </c>
      <c r="I149" s="1">
        <f t="shared" si="148"/>
        <v>0.3329481685396587</v>
      </c>
      <c r="J149" s="1">
        <f t="shared" si="148"/>
        <v>0.32919021386409852</v>
      </c>
      <c r="K149" s="1">
        <f t="shared" si="148"/>
        <v>0.32752767670442712</v>
      </c>
      <c r="L149" s="1">
        <f t="shared" ref="L149:O149" si="149">L135-L142</f>
        <v>0.3258660651734856</v>
      </c>
      <c r="M149" s="1">
        <f t="shared" si="149"/>
        <v>0.32421018701768717</v>
      </c>
      <c r="N149" s="1">
        <f t="shared" si="149"/>
        <v>0.32420485940047827</v>
      </c>
      <c r="O149" s="1">
        <f t="shared" si="149"/>
        <v>0.32420989947618156</v>
      </c>
      <c r="P149" s="1">
        <f t="shared" si="141"/>
        <v>0.32420795506803851</v>
      </c>
      <c r="Q149" s="1">
        <f t="shared" si="141"/>
        <v>0.32422178478168295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0</v>
      </c>
      <c r="L150" s="1">
        <f t="shared" ref="L150:O150" si="154">L136-L143</f>
        <v>0</v>
      </c>
      <c r="M150" s="1">
        <f t="shared" si="154"/>
        <v>0</v>
      </c>
      <c r="N150" s="1">
        <f t="shared" si="154"/>
        <v>0</v>
      </c>
      <c r="O150" s="1">
        <f t="shared" si="154"/>
        <v>0</v>
      </c>
      <c r="P150" s="1">
        <f t="shared" si="141"/>
        <v>0</v>
      </c>
      <c r="Q150" s="1">
        <f t="shared" si="141"/>
        <v>0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0.57081061796584709</v>
      </c>
      <c r="G151" s="1">
        <f t="shared" ref="G151:K151" si="155">SUM(G152:G158)</f>
        <v>0.57080769375303941</v>
      </c>
      <c r="H151" s="1">
        <f t="shared" si="155"/>
        <v>1.6960894669816775</v>
      </c>
      <c r="I151" s="1">
        <f t="shared" si="155"/>
        <v>2.995585480691259</v>
      </c>
      <c r="J151" s="1">
        <f t="shared" si="155"/>
        <v>3.8700591687259065</v>
      </c>
      <c r="K151" s="1">
        <f t="shared" si="155"/>
        <v>4.5423097575247517</v>
      </c>
      <c r="L151" s="1">
        <f t="shared" ref="L151:O151" si="156">SUM(L152:L158)</f>
        <v>5.2145478385115034</v>
      </c>
      <c r="M151" s="1">
        <f t="shared" si="156"/>
        <v>5.8865611861911074</v>
      </c>
      <c r="N151" s="1">
        <f t="shared" si="156"/>
        <v>5.8867180127722367</v>
      </c>
      <c r="O151" s="1">
        <f t="shared" si="156"/>
        <v>5.8867716211475027</v>
      </c>
      <c r="P151" s="1">
        <f>SUM(P152:P158)</f>
        <v>5.8867930853842294</v>
      </c>
      <c r="Q151" s="1">
        <f>SUM(Q152:Q158)</f>
        <v>5.8869304616054219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0.39691003136017999</v>
      </c>
      <c r="G152" s="1">
        <f>'[1]Electricity and CHPs'!C25</f>
        <v>5.1155255107221645E-2</v>
      </c>
      <c r="H152" s="1">
        <f>'[1]Electricity and CHPs'!D25</f>
        <v>0.53665470103792801</v>
      </c>
      <c r="I152" s="1">
        <f>'[1]Electricity and CHPs'!E25</f>
        <v>1.0998762898208037</v>
      </c>
      <c r="J152" s="1">
        <f>'[1]Electricity and CHPs'!F25</f>
        <v>1.3287754122947981</v>
      </c>
      <c r="K152" s="1">
        <f>'[1]Electricity and CHPs'!G25</f>
        <v>1.5508180072325348</v>
      </c>
      <c r="L152" s="1">
        <f>'[1]Electricity and CHPs'!H25</f>
        <v>1.42518479950161</v>
      </c>
      <c r="M152" s="1">
        <f>'[1]Electricity and CHPs'!I25</f>
        <v>1.8448061005571179</v>
      </c>
      <c r="N152" s="1">
        <f>'[1]Electricity and CHPs'!J25</f>
        <v>1.8355049297276937</v>
      </c>
      <c r="O152" s="1">
        <f>'[1]Electricity and CHPs'!K25</f>
        <v>1.9401065123931751</v>
      </c>
      <c r="P152" s="1">
        <f>'[1]Electricity and CHPs'!L25</f>
        <v>1.8178851072589068</v>
      </c>
      <c r="Q152" s="1">
        <f>'[1]Electricity and CHPs'!M25</f>
        <v>1.8126220878931862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0</v>
      </c>
      <c r="L153" s="1">
        <f>'[1]Electricity and CHPs'!H31</f>
        <v>0</v>
      </c>
      <c r="M153" s="1">
        <f>'[1]Electricity and CHPs'!I31</f>
        <v>0</v>
      </c>
      <c r="N153" s="1">
        <f>'[1]Electricity and CHPs'!J31</f>
        <v>0</v>
      </c>
      <c r="O153" s="1">
        <f>'[1]Electricity and CHPs'!K31</f>
        <v>0</v>
      </c>
      <c r="P153" s="1">
        <f>'[1]Electricity and CHPs'!L31</f>
        <v>0</v>
      </c>
      <c r="Q153" s="1">
        <f>'[1]Electricity and CHPs'!M31</f>
        <v>0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0.17390058660566707</v>
      </c>
      <c r="G154" s="1">
        <f>'[1]Electricity and CHPs'!C42</f>
        <v>0.51965243864581778</v>
      </c>
      <c r="H154" s="1">
        <f>'[1]Electricity and CHPs'!D42</f>
        <v>1.1594347659437496</v>
      </c>
      <c r="I154" s="1">
        <f>'[1]Electricity and CHPs'!E42</f>
        <v>1.8649583719953602</v>
      </c>
      <c r="J154" s="1">
        <f>'[1]Electricity and CHPs'!F42</f>
        <v>2.5056176655600266</v>
      </c>
      <c r="K154" s="1">
        <f>'[1]Electricity and CHPs'!G42</f>
        <v>2.9573731209404528</v>
      </c>
      <c r="L154" s="1">
        <f>'[1]Electricity and CHPs'!H42</f>
        <v>3.7520523294744925</v>
      </c>
      <c r="M154" s="1">
        <f>'[1]Electricity and CHPs'!I42</f>
        <v>3.9727607460091123</v>
      </c>
      <c r="N154" s="1">
        <f>'[1]Electricity and CHPs'!J42</f>
        <v>3.9889016323908475</v>
      </c>
      <c r="O154" s="1">
        <f>'[1]Electricity and CHPs'!K42</f>
        <v>3.8704118362714297</v>
      </c>
      <c r="P154" s="1">
        <f>'[1]Electricity and CHPs'!L42</f>
        <v>4.003931009059694</v>
      </c>
      <c r="Q154" s="1">
        <f>'[1]Electricity and CHPs'!M42</f>
        <v>3.951803036585757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0</v>
      </c>
      <c r="L155" s="1">
        <f>'[1]Electricity and CHPs'!H43</f>
        <v>0</v>
      </c>
      <c r="M155" s="1">
        <f>'[1]Electricity and CHPs'!I43</f>
        <v>0</v>
      </c>
      <c r="N155" s="1">
        <f>'[1]Electricity and CHPs'!J43</f>
        <v>0</v>
      </c>
      <c r="O155" s="1">
        <f>'[1]Electricity and CHPs'!K43</f>
        <v>0</v>
      </c>
      <c r="P155" s="1">
        <f>'[1]Electricity and CHPs'!L43</f>
        <v>0</v>
      </c>
      <c r="Q155" s="1">
        <f>'[1]Electricity and CHPs'!M43</f>
        <v>0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4.771562653177709E-3</v>
      </c>
      <c r="J156" s="1">
        <f>'[1]Electricity and CHPs'!F50</f>
        <v>9.3096963029377349E-3</v>
      </c>
      <c r="K156" s="1">
        <f>'[1]Electricity and CHPs'!G50</f>
        <v>9.4601953147160876E-3</v>
      </c>
      <c r="L156" s="1">
        <f>'[1]Electricity and CHPs'!H50</f>
        <v>9.8271704502357806E-3</v>
      </c>
      <c r="M156" s="1">
        <f>'[1]Electricity and CHPs'!I50</f>
        <v>1.8533683820840047E-2</v>
      </c>
      <c r="N156" s="1">
        <f>'[1]Electricity and CHPs'!J50</f>
        <v>1.7166448283131464E-2</v>
      </c>
      <c r="O156" s="1">
        <f>'[1]Electricity and CHPs'!K50</f>
        <v>2.2450255866189605E-2</v>
      </c>
      <c r="P156" s="1">
        <f>'[1]Electricity and CHPs'!L50</f>
        <v>1.7088671993426025E-2</v>
      </c>
      <c r="Q156" s="1">
        <f>'[1]Electricity and CHPs'!M50</f>
        <v>2.8982571086294075E-2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1.2394724804954689E-2</v>
      </c>
      <c r="J157" s="1">
        <f>'[1]Electricity and CHPs'!F53</f>
        <v>1.5793687481593831E-2</v>
      </c>
      <c r="K157" s="1">
        <f>'[1]Electricity and CHPs'!G53</f>
        <v>1.5679647091804604E-2</v>
      </c>
      <c r="L157" s="1">
        <f>'[1]Electricity and CHPs'!H53</f>
        <v>1.5300806653892917E-2</v>
      </c>
      <c r="M157" s="1">
        <f>'[1]Electricity and CHPs'!I53</f>
        <v>3.2449555467300883E-2</v>
      </c>
      <c r="N157" s="1">
        <f>'[1]Electricity and CHPs'!J53</f>
        <v>2.9446884978934471E-2</v>
      </c>
      <c r="O157" s="1">
        <f>'[1]Electricity and CHPs'!K53</f>
        <v>3.1401171766951987E-2</v>
      </c>
      <c r="P157" s="1">
        <f>'[1]Electricity and CHPs'!L53</f>
        <v>2.8044814669376892E-2</v>
      </c>
      <c r="Q157" s="1">
        <f>'[1]Electricity and CHPs'!M53</f>
        <v>5.1986742765464958E-2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1.3584531416962803E-2</v>
      </c>
      <c r="J158" s="1">
        <f>'[1]Electricity and CHPs'!F56</f>
        <v>1.0562707086550481E-2</v>
      </c>
      <c r="K158" s="1">
        <f>'[1]Electricity and CHPs'!G56</f>
        <v>8.9787869452428275E-3</v>
      </c>
      <c r="L158" s="1">
        <f>'[1]Electricity and CHPs'!H56</f>
        <v>1.2182732431272448E-2</v>
      </c>
      <c r="M158" s="1">
        <f>'[1]Electricity and CHPs'!I56</f>
        <v>1.8011100336736655E-2</v>
      </c>
      <c r="N158" s="1">
        <f>'[1]Electricity and CHPs'!J56</f>
        <v>1.5698117391629133E-2</v>
      </c>
      <c r="O158" s="1">
        <f>'[1]Electricity and CHPs'!K56</f>
        <v>2.2401844849756394E-2</v>
      </c>
      <c r="P158" s="1">
        <f>'[1]Electricity and CHPs'!L56</f>
        <v>1.9843482402825154E-2</v>
      </c>
      <c r="Q158" s="1">
        <f>'[1]Electricity and CHPs'!M56</f>
        <v>4.153602327472003E-2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0.54529301522935936</v>
      </c>
      <c r="H159" s="1">
        <f t="shared" si="157"/>
        <v>0.5031656135629089</v>
      </c>
      <c r="I159" s="1">
        <f t="shared" si="157"/>
        <v>0.77758385754429227</v>
      </c>
      <c r="J159" s="1">
        <f t="shared" si="157"/>
        <v>0.77942489195826303</v>
      </c>
      <c r="K159" s="1">
        <f t="shared" si="157"/>
        <v>0.78210552152660762</v>
      </c>
      <c r="L159" s="1">
        <f t="shared" si="157"/>
        <v>0.86186684545882208</v>
      </c>
      <c r="M159" s="1">
        <f t="shared" si="157"/>
        <v>0.86195790582499354</v>
      </c>
      <c r="N159" s="1">
        <f t="shared" si="157"/>
        <v>0.86911127706101565</v>
      </c>
      <c r="O159" s="1">
        <f t="shared" si="157"/>
        <v>0.87065906433608975</v>
      </c>
      <c r="P159" s="1">
        <f>P160</f>
        <v>0.87355979044484799</v>
      </c>
      <c r="Q159" s="1">
        <f>Q160</f>
        <v>0.89137765476703623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0.54529301522935936</v>
      </c>
      <c r="H160" s="1">
        <f>'[1]Electricity and CHPs'!D33</f>
        <v>0.5031656135629089</v>
      </c>
      <c r="I160" s="1">
        <f>'[1]Electricity and CHPs'!E33</f>
        <v>0.77758385754429227</v>
      </c>
      <c r="J160" s="1">
        <f>'[1]Electricity and CHPs'!F33</f>
        <v>0.77942489195826303</v>
      </c>
      <c r="K160" s="1">
        <f>'[1]Electricity and CHPs'!G33</f>
        <v>0.78210552152660762</v>
      </c>
      <c r="L160" s="1">
        <f>'[1]Electricity and CHPs'!H33</f>
        <v>0.86186684545882208</v>
      </c>
      <c r="M160" s="1">
        <f>'[1]Electricity and CHPs'!I33</f>
        <v>0.86195790582499354</v>
      </c>
      <c r="N160" s="1">
        <f>'[1]Electricity and CHPs'!J33</f>
        <v>0.86911127706101565</v>
      </c>
      <c r="O160" s="1">
        <f>'[1]Electricity and CHPs'!K33</f>
        <v>0.87065906433608975</v>
      </c>
      <c r="P160" s="1">
        <f>'[1]Electricity and CHPs'!L33</f>
        <v>0.87355979044484799</v>
      </c>
      <c r="Q160" s="1">
        <f>'[1]Electricity and CHPs'!M33</f>
        <v>0.89137765476703623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12.821549626883144</v>
      </c>
      <c r="H161" s="1">
        <f t="shared" si="158"/>
        <v>28.800013630945934</v>
      </c>
      <c r="I161" s="1">
        <f t="shared" si="158"/>
        <v>51.206317462493686</v>
      </c>
      <c r="J161" s="1">
        <f t="shared" si="158"/>
        <v>54.559858539734343</v>
      </c>
      <c r="K161" s="1">
        <f t="shared" si="158"/>
        <v>57.293398599860012</v>
      </c>
      <c r="L161" s="1">
        <f t="shared" ref="L161:O161" si="159">SUM(L162:L166)</f>
        <v>60.079614186352629</v>
      </c>
      <c r="M161" s="1">
        <f t="shared" si="159"/>
        <v>62.991499183620547</v>
      </c>
      <c r="N161" s="1">
        <f t="shared" si="159"/>
        <v>65.667685782696793</v>
      </c>
      <c r="O161" s="1">
        <f t="shared" si="159"/>
        <v>69.154554475546277</v>
      </c>
      <c r="P161" s="1">
        <f>SUM(P162:P166)</f>
        <v>72.613300212019738</v>
      </c>
      <c r="Q161" s="1">
        <f>SUM(Q162:Q166)</f>
        <v>79.333572917783272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0.15618778634746405</v>
      </c>
      <c r="I162" s="1">
        <f>'[1]Electricity and CHPs'!E34</f>
        <v>0.30275625385121296</v>
      </c>
      <c r="J162" s="1">
        <f>'[1]Electricity and CHPs'!F34</f>
        <v>1.0572011456933168</v>
      </c>
      <c r="K162" s="1">
        <f>'[1]Electricity and CHPs'!G34</f>
        <v>1.0615558792465658</v>
      </c>
      <c r="L162" s="1">
        <f>'[1]Electricity and CHPs'!H34</f>
        <v>0.97936479164297952</v>
      </c>
      <c r="M162" s="1">
        <f>'[1]Electricity and CHPs'!I34</f>
        <v>0.87650925203953223</v>
      </c>
      <c r="N162" s="1">
        <f>'[1]Electricity and CHPs'!J34</f>
        <v>0.38417204672268801</v>
      </c>
      <c r="O162" s="1">
        <f>'[1]Electricity and CHPs'!K34</f>
        <v>0.54082611503587463</v>
      </c>
      <c r="P162" s="1">
        <f>'[1]Electricity and CHPs'!L34</f>
        <v>0.49940765589744313</v>
      </c>
      <c r="Q162" s="1">
        <f>'[1]Electricity and CHPs'!M34</f>
        <v>3.5390848616773605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4.8486226820686893</v>
      </c>
      <c r="H163" s="1">
        <f>'[1]Electricity and CHPs'!D35</f>
        <v>11.927064196838243</v>
      </c>
      <c r="I163" s="1">
        <f>'[1]Electricity and CHPs'!E35</f>
        <v>14.116641558675186</v>
      </c>
      <c r="J163" s="1">
        <f>'[1]Electricity and CHPs'!F35</f>
        <v>14.83910445600122</v>
      </c>
      <c r="K163" s="1">
        <f>'[1]Electricity and CHPs'!G35</f>
        <v>15.596053027302338</v>
      </c>
      <c r="L163" s="1">
        <f>'[1]Electricity and CHPs'!H35</f>
        <v>16.391616457909219</v>
      </c>
      <c r="M163" s="1">
        <f>'[1]Electricity and CHPs'!I35</f>
        <v>17.227766532647607</v>
      </c>
      <c r="N163" s="1">
        <f>'[1]Electricity and CHPs'!J35</f>
        <v>18.106570544967948</v>
      </c>
      <c r="O163" s="1">
        <f>'[1]Electricity and CHPs'!K35</f>
        <v>19.030227655711663</v>
      </c>
      <c r="P163" s="1">
        <f>'[1]Electricity and CHPs'!L35</f>
        <v>20.001033318929</v>
      </c>
      <c r="Q163" s="1">
        <f>'[1]Electricity and CHPs'!M35</f>
        <v>21.021648169574217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3.3907693473462661</v>
      </c>
      <c r="H164" s="1">
        <f>'[1]Electricity and CHPs'!D36</f>
        <v>6.968902998711874</v>
      </c>
      <c r="I164" s="1">
        <f>'[1]Electricity and CHPs'!E36</f>
        <v>18.916113511485062</v>
      </c>
      <c r="J164" s="1">
        <f>'[1]Electricity and CHPs'!F36</f>
        <v>19.881043597218763</v>
      </c>
      <c r="K164" s="1">
        <f>'[1]Electricity and CHPs'!G36</f>
        <v>20.895179377618305</v>
      </c>
      <c r="L164" s="1">
        <f>'[1]Electricity and CHPs'!H36</f>
        <v>21.961046540960449</v>
      </c>
      <c r="M164" s="1">
        <f>'[1]Electricity and CHPs'!I36</f>
        <v>23.081288358157337</v>
      </c>
      <c r="N164" s="1">
        <f>'[1]Electricity and CHPs'!J36</f>
        <v>24.258673132768287</v>
      </c>
      <c r="O164" s="1">
        <f>'[1]Electricity and CHPs'!K36</f>
        <v>25.496128299508378</v>
      </c>
      <c r="P164" s="1">
        <f>'[1]Electricity and CHPs'!L36</f>
        <v>26.796716068822839</v>
      </c>
      <c r="Q164" s="1">
        <f>'[1]Electricity and CHPs'!M36</f>
        <v>28.164774905552232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1.2877022413590282</v>
      </c>
      <c r="H165" s="1">
        <f>'[1]Electricity and CHPs'!D37</f>
        <v>5.8107432091202256</v>
      </c>
      <c r="I165" s="1">
        <f>'[1]Electricity and CHPs'!E37</f>
        <v>13.46040609286851</v>
      </c>
      <c r="J165" s="1">
        <f>'[1]Electricity and CHPs'!F37</f>
        <v>14.147057706571314</v>
      </c>
      <c r="K165" s="1">
        <f>'[1]Electricity and CHPs'!G37</f>
        <v>14.86870278899697</v>
      </c>
      <c r="L165" s="1">
        <f>'[1]Electricity and CHPs'!H37</f>
        <v>15.627159765701723</v>
      </c>
      <c r="M165" s="1">
        <f>'[1]Electricity and CHPs'!I37</f>
        <v>16.424309587895092</v>
      </c>
      <c r="N165" s="1">
        <f>'[1]Electricity and CHPs'!J37</f>
        <v>17.262121453902775</v>
      </c>
      <c r="O165" s="1">
        <f>'[1]Electricity and CHPs'!K37</f>
        <v>18.142680796831506</v>
      </c>
      <c r="P165" s="1">
        <f>'[1]Electricity and CHPs'!L37</f>
        <v>19.06816747433664</v>
      </c>
      <c r="Q165" s="1">
        <f>'[1]Electricity and CHPs'!M37</f>
        <v>20.041119714199631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3.2944553561091614</v>
      </c>
      <c r="H166" s="1">
        <f>'[1]Electricity and CHPs'!D38</f>
        <v>3.9371154399281294</v>
      </c>
      <c r="I166" s="1">
        <f>'[1]Electricity and CHPs'!E38</f>
        <v>4.4104000456137111</v>
      </c>
      <c r="J166" s="1">
        <f>'[1]Electricity and CHPs'!F38</f>
        <v>4.6354516342497236</v>
      </c>
      <c r="K166" s="1">
        <f>'[1]Electricity and CHPs'!G38</f>
        <v>4.8719075266958356</v>
      </c>
      <c r="L166" s="1">
        <f>'[1]Electricity and CHPs'!H38</f>
        <v>5.1204266301382528</v>
      </c>
      <c r="M166" s="1">
        <f>'[1]Electricity and CHPs'!I38</f>
        <v>5.381625452880983</v>
      </c>
      <c r="N166" s="1">
        <f>'[1]Electricity and CHPs'!J38</f>
        <v>5.656148604335093</v>
      </c>
      <c r="O166" s="1">
        <f>'[1]Electricity and CHPs'!K38</f>
        <v>5.9446916084588599</v>
      </c>
      <c r="P166" s="1">
        <f>'[1]Electricity and CHPs'!L38</f>
        <v>6.2479756940338111</v>
      </c>
      <c r="Q166" s="1">
        <f>'[1]Electricity and CHPs'!M38</f>
        <v>6.5669452667798449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2.0054081131720275E-2</v>
      </c>
      <c r="M167" s="1">
        <f>'[1]Electricity and CHPs'!I32</f>
        <v>3.2896798064925736E-2</v>
      </c>
      <c r="N167" s="1">
        <f>'[1]Electricity and CHPs'!J32</f>
        <v>3.4652083450126207E-2</v>
      </c>
      <c r="O167" s="1">
        <f>'[1]Electricity and CHPs'!K32</f>
        <v>3.8662021008082019E-2</v>
      </c>
      <c r="P167" s="1">
        <f>'[1]Electricity and CHPs'!L32</f>
        <v>4.4698524775389048E-2</v>
      </c>
      <c r="Q167" s="1">
        <f>'[1]Electricity and CHPs'!M32</f>
        <v>7.965026577581967E-2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2.0054081131720275E-2</v>
      </c>
      <c r="M168" s="1">
        <f t="shared" si="164"/>
        <v>3.2896798064925736E-2</v>
      </c>
      <c r="N168" s="1">
        <f t="shared" si="164"/>
        <v>3.4652083450126207E-2</v>
      </c>
      <c r="O168" s="1">
        <f t="shared" si="164"/>
        <v>3.8662021008082019E-2</v>
      </c>
      <c r="P168" s="1">
        <f>P167</f>
        <v>4.4698524775389048E-2</v>
      </c>
      <c r="Q168" s="1">
        <f>Q167</f>
        <v>7.965026577581967E-2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1.0412183135952602E-2</v>
      </c>
      <c r="J169" s="1">
        <f t="shared" si="165"/>
        <v>2.8965481202040486E-2</v>
      </c>
      <c r="K169" s="1">
        <f t="shared" si="165"/>
        <v>4.7222356486062114E-2</v>
      </c>
      <c r="L169" s="1">
        <f t="shared" ref="L169:O169" si="166">SUM(L170:L172)</f>
        <v>4.9533107363308897E-2</v>
      </c>
      <c r="M169" s="1">
        <f t="shared" si="166"/>
        <v>0.1283912906287161</v>
      </c>
      <c r="N169" s="1">
        <f t="shared" si="166"/>
        <v>0.11952197874401213</v>
      </c>
      <c r="O169" s="1">
        <f t="shared" si="166"/>
        <v>0.3298262574407369</v>
      </c>
      <c r="P169" s="1">
        <f>SUM(P170:P172)</f>
        <v>0.33797093098043063</v>
      </c>
      <c r="Q169" s="1">
        <f>SUM(Q170:Q172)</f>
        <v>0.44097217165801139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5.877653471345291E-3</v>
      </c>
      <c r="L170" s="1">
        <f>'[1]Electricity and CHPs'!H30</f>
        <v>6.000666693077447E-3</v>
      </c>
      <c r="M170" s="1">
        <f>'[1]Electricity and CHPs'!I30</f>
        <v>1.512183699742586E-2</v>
      </c>
      <c r="N170" s="1">
        <f>'[1]Electricity and CHPs'!J30</f>
        <v>1.5295571525731312E-2</v>
      </c>
      <c r="O170" s="1">
        <f>'[1]Electricity and CHPs'!K30</f>
        <v>6.0108605949124164E-2</v>
      </c>
      <c r="P170" s="1">
        <f>'[1]Electricity and CHPs'!L30</f>
        <v>9.606864605760651E-2</v>
      </c>
      <c r="Q170" s="1">
        <f>'[1]Electricity and CHPs'!M30</f>
        <v>0.1077716206638733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6.1839103465391228E-3</v>
      </c>
      <c r="J171" s="1">
        <f>'[1]Electricity and CHPs'!F46</f>
        <v>1.893748257774315E-2</v>
      </c>
      <c r="K171" s="1">
        <f>'[1]Electricity and CHPs'!G46</f>
        <v>2.9840416024162764E-2</v>
      </c>
      <c r="L171" s="1">
        <f>'[1]Electricity and CHPs'!H46</f>
        <v>3.0081024327824148E-2</v>
      </c>
      <c r="M171" s="1">
        <f>'[1]Electricity and CHPs'!I46</f>
        <v>8.0412084382889354E-2</v>
      </c>
      <c r="N171" s="1">
        <f>'[1]Electricity and CHPs'!J46</f>
        <v>7.4311642877181616E-2</v>
      </c>
      <c r="O171" s="1">
        <f>'[1]Electricity and CHPs'!K46</f>
        <v>0.19343355919334757</v>
      </c>
      <c r="P171" s="1">
        <f>'[1]Electricity and CHPs'!L46</f>
        <v>0.18548392980604381</v>
      </c>
      <c r="Q171" s="1">
        <f>'[1]Electricity and CHPs'!M46</f>
        <v>0.23671130505692706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4.228272789413479E-3</v>
      </c>
      <c r="J172" s="1">
        <f>'[1]Electricity and CHPs'!F57</f>
        <v>1.0027998624297336E-2</v>
      </c>
      <c r="K172" s="1">
        <f>'[1]Electricity and CHPs'!G57</f>
        <v>1.1504286990554061E-2</v>
      </c>
      <c r="L172" s="1">
        <f>'[1]Electricity and CHPs'!H57</f>
        <v>1.3451416342407303E-2</v>
      </c>
      <c r="M172" s="1">
        <f>'[1]Electricity and CHPs'!I57</f>
        <v>3.2857369248400888E-2</v>
      </c>
      <c r="N172" s="1">
        <f>'[1]Electricity and CHPs'!J57</f>
        <v>2.9914764341099197E-2</v>
      </c>
      <c r="O172" s="1">
        <f>'[1]Electricity and CHPs'!K57</f>
        <v>7.6284092298265133E-2</v>
      </c>
      <c r="P172" s="1">
        <f>'[1]Electricity and CHPs'!L57</f>
        <v>5.6418355116780255E-2</v>
      </c>
      <c r="Q172" s="1">
        <f>'[1]Electricity and CHPs'!M57</f>
        <v>9.6489245937211018E-2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0.13845508502500867</v>
      </c>
      <c r="G173" s="1">
        <f t="shared" ref="G173:K173" si="168">SUM(G174:G180)</f>
        <v>5.3832370442489001E-2</v>
      </c>
      <c r="H173" s="1">
        <f t="shared" si="168"/>
        <v>0.13670508203282358</v>
      </c>
      <c r="I173" s="1">
        <f t="shared" si="168"/>
        <v>0.3701032587129468</v>
      </c>
      <c r="J173" s="1">
        <f t="shared" si="168"/>
        <v>0.45861953382263948</v>
      </c>
      <c r="K173" s="1">
        <f t="shared" si="168"/>
        <v>0.70379112179465575</v>
      </c>
      <c r="L173" s="1">
        <f t="shared" ref="L173:O173" si="169">SUM(L174:L180)</f>
        <v>1.0598710767181809</v>
      </c>
      <c r="M173" s="1">
        <f t="shared" si="169"/>
        <v>1.7698580588711832</v>
      </c>
      <c r="N173" s="1">
        <f t="shared" si="169"/>
        <v>2.2228664854416511</v>
      </c>
      <c r="O173" s="1">
        <f t="shared" si="169"/>
        <v>2.8899941293115003</v>
      </c>
      <c r="P173" s="1">
        <f>SUM(P174:P180)</f>
        <v>3.0525248033327719</v>
      </c>
      <c r="Q173" s="1">
        <f>SUM(Q174:Q180)</f>
        <v>3.7367680854249117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9.4714143405603482E-2</v>
      </c>
      <c r="G174" s="1">
        <f>'[1]Electricity and CHPs'!C70</f>
        <v>1.4533129704852777E-2</v>
      </c>
      <c r="H174" s="1">
        <f>'[1]Electricity and CHPs'!D70</f>
        <v>9.4281915033741892E-2</v>
      </c>
      <c r="I174" s="1">
        <f>'[1]Electricity and CHPs'!E70</f>
        <v>4.7722433307066214E-2</v>
      </c>
      <c r="J174" s="1">
        <f>'[1]Electricity and CHPs'!F70</f>
        <v>4.737331362224783E-2</v>
      </c>
      <c r="K174" s="1">
        <f>'[1]Electricity and CHPs'!G70</f>
        <v>4.0343583092823869E-2</v>
      </c>
      <c r="L174" s="1">
        <f>'[1]Electricity and CHPs'!H70</f>
        <v>1.029253906026736E-2</v>
      </c>
      <c r="M174" s="1">
        <f>'[1]Electricity and CHPs'!I70</f>
        <v>3.6335898737351817E-2</v>
      </c>
      <c r="N174" s="1">
        <f>'[1]Electricity and CHPs'!J70</f>
        <v>4.6497005782230781E-2</v>
      </c>
      <c r="O174" s="1">
        <f>'[1]Electricity and CHPs'!K70</f>
        <v>9.3777289771346362E-2</v>
      </c>
      <c r="P174" s="1">
        <f>'[1]Electricity and CHPs'!L70</f>
        <v>9.420762380657742E-2</v>
      </c>
      <c r="Q174" s="1">
        <f>'[1]Electricity and CHPs'!M70</f>
        <v>9.4189800454728967E-2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1.185036374506045E-2</v>
      </c>
      <c r="G175" s="1">
        <f>'[1]Electricity and CHPs'!C71</f>
        <v>9.6177535703043434E-3</v>
      </c>
      <c r="H175" s="1">
        <f>'[1]Electricity and CHPs'!D71</f>
        <v>1.1447930500783599E-2</v>
      </c>
      <c r="I175" s="1">
        <f>'[1]Electricity and CHPs'!E71</f>
        <v>1.0800571972262104E-2</v>
      </c>
      <c r="J175" s="1">
        <f>'[1]Electricity and CHPs'!F71</f>
        <v>2.6287788606147645E-2</v>
      </c>
      <c r="K175" s="1">
        <f>'[1]Electricity and CHPs'!G71</f>
        <v>0.17271641892509559</v>
      </c>
      <c r="L175" s="1">
        <f>'[1]Electricity and CHPs'!H71</f>
        <v>0.22034232719742872</v>
      </c>
      <c r="M175" s="1">
        <f>'[1]Electricity and CHPs'!I71</f>
        <v>0.37299682653711841</v>
      </c>
      <c r="N175" s="1">
        <f>'[1]Electricity and CHPs'!J71</f>
        <v>0.38534036290017698</v>
      </c>
      <c r="O175" s="1">
        <f>'[1]Electricity and CHPs'!K71</f>
        <v>0.44062045486415269</v>
      </c>
      <c r="P175" s="1">
        <f>'[1]Electricity and CHPs'!L71</f>
        <v>0.44430828385534615</v>
      </c>
      <c r="Q175" s="1">
        <f>'[1]Electricity and CHPs'!M71</f>
        <v>0.52100149662853557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1.0894545717940299E-2</v>
      </c>
      <c r="G176" s="1">
        <f>'[1]Electricity and CHPs'!C72</f>
        <v>8.8190346072039502E-3</v>
      </c>
      <c r="H176" s="1">
        <f>'[1]Electricity and CHPs'!D72</f>
        <v>1.0142108921085127E-2</v>
      </c>
      <c r="I176" s="1">
        <f>'[1]Electricity and CHPs'!E72</f>
        <v>1.0323099241663941E-2</v>
      </c>
      <c r="J176" s="1">
        <f>'[1]Electricity and CHPs'!F72</f>
        <v>2.5972392200193189E-2</v>
      </c>
      <c r="K176" s="1">
        <f>'[1]Electricity and CHPs'!G72</f>
        <v>0.10450354956952024</v>
      </c>
      <c r="L176" s="1">
        <f>'[1]Electricity and CHPs'!H72</f>
        <v>0.41388131599759526</v>
      </c>
      <c r="M176" s="1">
        <f>'[1]Electricity and CHPs'!I72</f>
        <v>0.90712969844067104</v>
      </c>
      <c r="N176" s="1">
        <f>'[1]Electricity and CHPs'!J72</f>
        <v>1.3199642975448289</v>
      </c>
      <c r="O176" s="1">
        <f>'[1]Electricity and CHPs'!K72</f>
        <v>1.8564128563391002</v>
      </c>
      <c r="P176" s="1">
        <f>'[1]Electricity and CHPs'!L72</f>
        <v>1.9906316221633655</v>
      </c>
      <c r="Q176" s="1">
        <f>'[1]Electricity and CHPs'!M72</f>
        <v>2.5537141276803164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3.5173070828347702E-3</v>
      </c>
      <c r="G177" s="1">
        <f>'[1]Electricity and CHPs'!C73</f>
        <v>3.4969599415825975E-3</v>
      </c>
      <c r="H177" s="1">
        <f>'[1]Electricity and CHPs'!D73</f>
        <v>3.4897996167558122E-3</v>
      </c>
      <c r="I177" s="1">
        <f>'[1]Electricity and CHPs'!E73</f>
        <v>5.6811177819845904E-2</v>
      </c>
      <c r="J177" s="1">
        <f>'[1]Electricity and CHPs'!F73</f>
        <v>6.7715956134005106E-2</v>
      </c>
      <c r="K177" s="1">
        <f>'[1]Electricity and CHPs'!G73</f>
        <v>7.1861474918235149E-2</v>
      </c>
      <c r="L177" s="1">
        <f>'[1]Electricity and CHPs'!H73</f>
        <v>7.7320774660667627E-2</v>
      </c>
      <c r="M177" s="1">
        <f>'[1]Electricity and CHPs'!I73</f>
        <v>8.9078255235202436E-2</v>
      </c>
      <c r="N177" s="1">
        <f>'[1]Electricity and CHPs'!J73</f>
        <v>9.381542159676956E-2</v>
      </c>
      <c r="O177" s="1">
        <f>'[1]Electricity and CHPs'!K73</f>
        <v>0.10162932997105585</v>
      </c>
      <c r="P177" s="1">
        <f>'[1]Electricity and CHPs'!L73</f>
        <v>0.11476725363945474</v>
      </c>
      <c r="Q177" s="1">
        <f>'[1]Electricity and CHPs'!M73</f>
        <v>0.12313732034798343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6.9853407806643817E-3</v>
      </c>
      <c r="G178" s="1">
        <f>'[1]Electricity and CHPs'!C74</f>
        <v>6.9401593335573185E-3</v>
      </c>
      <c r="H178" s="1">
        <f>'[1]Electricity and CHPs'!D74</f>
        <v>6.9351770980958819E-3</v>
      </c>
      <c r="I178" s="1">
        <f>'[1]Electricity and CHPs'!E74</f>
        <v>9.0702924216824146E-2</v>
      </c>
      <c r="J178" s="1">
        <f>'[1]Electricity and CHPs'!F74</f>
        <v>0.10881498287259969</v>
      </c>
      <c r="K178" s="1">
        <f>'[1]Electricity and CHPs'!G74</f>
        <v>0.11475634138827903</v>
      </c>
      <c r="L178" s="1">
        <f>'[1]Electricity and CHPs'!H74</f>
        <v>0.12549661140525309</v>
      </c>
      <c r="M178" s="1">
        <f>'[1]Electricity and CHPs'!I74</f>
        <v>0.13644295113780633</v>
      </c>
      <c r="N178" s="1">
        <f>'[1]Electricity and CHPs'!J74</f>
        <v>0.14188846536135627</v>
      </c>
      <c r="O178" s="1">
        <f>'[1]Electricity and CHPs'!K74</f>
        <v>0.14932983019320895</v>
      </c>
      <c r="P178" s="1">
        <f>'[1]Electricity and CHPs'!L74</f>
        <v>0.15336574677677239</v>
      </c>
      <c r="Q178" s="1">
        <f>'[1]Electricity and CHPs'!M74</f>
        <v>0.1668164293259953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6.9654581134561289E-3</v>
      </c>
      <c r="G179" s="1">
        <f>'[1]Electricity and CHPs'!C75</f>
        <v>6.9184989080891763E-3</v>
      </c>
      <c r="H179" s="1">
        <f>'[1]Electricity and CHPs'!D75</f>
        <v>6.9111942809248882E-3</v>
      </c>
      <c r="I179" s="1">
        <f>'[1]Electricity and CHPs'!E75</f>
        <v>9.0101624690631404E-2</v>
      </c>
      <c r="J179" s="1">
        <f>'[1]Electricity and CHPs'!F75</f>
        <v>0.1094544484499536</v>
      </c>
      <c r="K179" s="1">
        <f>'[1]Electricity and CHPs'!G75</f>
        <v>0.1197534251701729</v>
      </c>
      <c r="L179" s="1">
        <f>'[1]Electricity and CHPs'!H75</f>
        <v>0.12786422342633774</v>
      </c>
      <c r="M179" s="1">
        <f>'[1]Electricity and CHPs'!I75</f>
        <v>0.13653114680133502</v>
      </c>
      <c r="N179" s="1">
        <f>'[1]Electricity and CHPs'!J75</f>
        <v>0.1417958965256346</v>
      </c>
      <c r="O179" s="1">
        <f>'[1]Electricity and CHPs'!K75</f>
        <v>0.1492945236507453</v>
      </c>
      <c r="P179" s="1">
        <f>'[1]Electricity and CHPs'!L75</f>
        <v>0.15332381792176095</v>
      </c>
      <c r="Q179" s="1">
        <f>'[1]Electricity and CHPs'!M75</f>
        <v>0.16679141715383641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3.5279261794491528E-3</v>
      </c>
      <c r="G180" s="1">
        <f>'[1]Electricity and CHPs'!C76</f>
        <v>3.5068343768988319E-3</v>
      </c>
      <c r="H180" s="1">
        <f>'[1]Electricity and CHPs'!D76</f>
        <v>3.4969565814363963E-3</v>
      </c>
      <c r="I180" s="1">
        <f>'[1]Electricity and CHPs'!E76</f>
        <v>6.364142746465308E-2</v>
      </c>
      <c r="J180" s="1">
        <f>'[1]Electricity and CHPs'!F76</f>
        <v>7.3000651937492403E-2</v>
      </c>
      <c r="K180" s="1">
        <f>'[1]Electricity and CHPs'!G76</f>
        <v>7.9856328730528947E-2</v>
      </c>
      <c r="L180" s="1">
        <f>'[1]Electricity and CHPs'!H76</f>
        <v>8.4673284970630938E-2</v>
      </c>
      <c r="M180" s="1">
        <f>'[1]Electricity and CHPs'!I76</f>
        <v>9.1343281981698166E-2</v>
      </c>
      <c r="N180" s="1">
        <f>'[1]Electricity and CHPs'!J76</f>
        <v>9.3565035730654028E-2</v>
      </c>
      <c r="O180" s="1">
        <f>'[1]Electricity and CHPs'!K76</f>
        <v>9.8929844521891186E-2</v>
      </c>
      <c r="P180" s="1">
        <f>'[1]Electricity and CHPs'!L76</f>
        <v>0.10192045516949462</v>
      </c>
      <c r="Q180" s="1">
        <f>'[1]Electricity and CHPs'!M76</f>
        <v>0.11111749383351542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31.046145760161107</v>
      </c>
      <c r="G181" s="3">
        <f t="shared" ref="G181:K181" si="170">SUM(G182,G233)</f>
        <v>37.522925694089835</v>
      </c>
      <c r="H181" s="3">
        <f t="shared" si="170"/>
        <v>38.030501275088405</v>
      </c>
      <c r="I181" s="3">
        <f t="shared" si="170"/>
        <v>39.709759055295777</v>
      </c>
      <c r="J181" s="3">
        <f t="shared" si="170"/>
        <v>42.679527139011945</v>
      </c>
      <c r="K181" s="3">
        <f t="shared" si="170"/>
        <v>42.461942669166532</v>
      </c>
      <c r="L181" s="3">
        <f t="shared" ref="L181:O181" si="171">SUM(L182,L233)</f>
        <v>43.829782365026929</v>
      </c>
      <c r="M181" s="3">
        <f t="shared" si="171"/>
        <v>44.080283137799086</v>
      </c>
      <c r="N181" s="3">
        <f t="shared" si="171"/>
        <v>43.565956282568138</v>
      </c>
      <c r="O181" s="3">
        <f t="shared" si="171"/>
        <v>43.341638510912233</v>
      </c>
      <c r="P181" s="3">
        <f>SUM(P182,P233)</f>
        <v>43.867886572247023</v>
      </c>
      <c r="Q181" s="3">
        <f>SUM(Q182,Q233)</f>
        <v>43.903071675829999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24.508535977108544</v>
      </c>
      <c r="G182" s="1">
        <f t="shared" si="172"/>
        <v>29.278471132358636</v>
      </c>
      <c r="H182" s="1">
        <f t="shared" si="172"/>
        <v>29.430667945446693</v>
      </c>
      <c r="I182" s="1">
        <f t="shared" si="172"/>
        <v>25.784482364435227</v>
      </c>
      <c r="J182" s="1">
        <f t="shared" si="172"/>
        <v>24.875996903277994</v>
      </c>
      <c r="K182" s="1">
        <f t="shared" si="172"/>
        <v>25.46828438048512</v>
      </c>
      <c r="L182" s="1">
        <f t="shared" ref="L182:O182" si="173">L183+L210</f>
        <v>25.719645417259443</v>
      </c>
      <c r="M182" s="1">
        <f t="shared" si="173"/>
        <v>26.969338638039908</v>
      </c>
      <c r="N182" s="1">
        <f t="shared" si="173"/>
        <v>26.602638461224341</v>
      </c>
      <c r="O182" s="1">
        <f t="shared" si="173"/>
        <v>26.333546823036503</v>
      </c>
      <c r="P182" s="1">
        <f>P183+P210</f>
        <v>26.156236999341424</v>
      </c>
      <c r="Q182" s="1">
        <f>Q183+Q210</f>
        <v>25.625684061858166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17.571455473407433</v>
      </c>
      <c r="G183" s="1">
        <f t="shared" si="174"/>
        <v>13.435530414646003</v>
      </c>
      <c r="H183" s="1">
        <f t="shared" si="174"/>
        <v>13.875372010225703</v>
      </c>
      <c r="I183" s="1">
        <f t="shared" si="174"/>
        <v>17.203434973895352</v>
      </c>
      <c r="J183" s="1">
        <f t="shared" si="174"/>
        <v>16.903464214273459</v>
      </c>
      <c r="K183" s="1">
        <f t="shared" si="174"/>
        <v>18.833056425643946</v>
      </c>
      <c r="L183" s="1">
        <f t="shared" ref="L183:O183" si="175">SUM(L185,L189,L190,L198,L199,L207,L209)</f>
        <v>19.493915420310454</v>
      </c>
      <c r="M183" s="1">
        <f t="shared" si="175"/>
        <v>20.493122064915219</v>
      </c>
      <c r="N183" s="1">
        <f t="shared" si="175"/>
        <v>20.049894948720986</v>
      </c>
      <c r="O183" s="1">
        <f t="shared" si="175"/>
        <v>19.595016918626076</v>
      </c>
      <c r="P183" s="1">
        <f>SUM(P185,P189,P190,P198,P199,P207,P209)</f>
        <v>19.206807133745727</v>
      </c>
      <c r="Q183" s="1">
        <f>SUM(Q185,Q189,Q190,Q198,Q199,Q207,Q209)</f>
        <v>18.419248999300645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9.2723956814282499E-3</v>
      </c>
      <c r="G184" s="1">
        <f t="shared" ref="G184:O184" si="176">G185</f>
        <v>4.846877371329148E-4</v>
      </c>
      <c r="H184" s="1">
        <f t="shared" si="176"/>
        <v>1.8223808608063764E-2</v>
      </c>
      <c r="I184" s="1">
        <f t="shared" si="176"/>
        <v>1.2393631847816189E-2</v>
      </c>
      <c r="J184" s="1">
        <f t="shared" si="176"/>
        <v>1.7802451355903484E-2</v>
      </c>
      <c r="K184" s="1">
        <f t="shared" si="176"/>
        <v>1.9038593956073765E-2</v>
      </c>
      <c r="L184" s="1">
        <f t="shared" si="176"/>
        <v>2.0696985262141299E-2</v>
      </c>
      <c r="M184" s="1">
        <f t="shared" si="176"/>
        <v>3.2563097846261005E-2</v>
      </c>
      <c r="N184" s="1">
        <f t="shared" si="176"/>
        <v>2.4166972837495332E-2</v>
      </c>
      <c r="O184" s="1">
        <f t="shared" si="176"/>
        <v>3.2619668754563E-2</v>
      </c>
      <c r="P184" s="1">
        <f>P185</f>
        <v>2.695806434870671E-2</v>
      </c>
      <c r="Q184" s="1">
        <f>Q185</f>
        <v>3.3753858330318888E-2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9.2723956814282499E-3</v>
      </c>
      <c r="G185" s="1">
        <f>'[1]Electricity and CHPs'!C$94</f>
        <v>4.846877371329148E-4</v>
      </c>
      <c r="H185" s="1">
        <f>'[1]Electricity and CHPs'!D$94</f>
        <v>1.8223808608063764E-2</v>
      </c>
      <c r="I185" s="1">
        <f>'[1]Electricity and CHPs'!E$94</f>
        <v>1.2393631847816189E-2</v>
      </c>
      <c r="J185" s="1">
        <f>'[1]Electricity and CHPs'!F$94</f>
        <v>1.7802451355903484E-2</v>
      </c>
      <c r="K185" s="1">
        <f>'[1]Electricity and CHPs'!G$94</f>
        <v>1.9038593956073765E-2</v>
      </c>
      <c r="L185" s="1">
        <f>'[1]Electricity and CHPs'!H$94</f>
        <v>2.0696985262141299E-2</v>
      </c>
      <c r="M185" s="1">
        <f>'[1]Electricity and CHPs'!I$94</f>
        <v>3.2563097846261005E-2</v>
      </c>
      <c r="N185" s="1">
        <f>'[1]Electricity and CHPs'!J$94</f>
        <v>2.4166972837495332E-2</v>
      </c>
      <c r="O185" s="1">
        <f>'[1]Electricity and CHPs'!K$94</f>
        <v>3.2619668754563E-2</v>
      </c>
      <c r="P185" s="1">
        <f>'[1]Electricity and CHPs'!L$94</f>
        <v>2.695806434870671E-2</v>
      </c>
      <c r="Q185" s="1">
        <f>'[1]Electricity and CHPs'!M$94</f>
        <v>3.3753858330318888E-2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9.2723956814282499E-3</v>
      </c>
      <c r="G186" s="1">
        <f t="shared" ref="G186:K186" si="177">G185-G187</f>
        <v>4.846877371329148E-4</v>
      </c>
      <c r="H186" s="1">
        <f t="shared" si="177"/>
        <v>1.8223808608063764E-2</v>
      </c>
      <c r="I186" s="1">
        <f t="shared" si="177"/>
        <v>1.2393631847816189E-2</v>
      </c>
      <c r="J186" s="1">
        <f t="shared" si="177"/>
        <v>1.7802451355903484E-2</v>
      </c>
      <c r="K186" s="1">
        <f t="shared" si="177"/>
        <v>1.9038593956073765E-2</v>
      </c>
      <c r="L186" s="1">
        <f t="shared" ref="L186:O186" si="178">L185-L187</f>
        <v>2.0696985262141299E-2</v>
      </c>
      <c r="M186" s="1">
        <f t="shared" si="178"/>
        <v>3.2563097846261005E-2</v>
      </c>
      <c r="N186" s="1">
        <f t="shared" si="178"/>
        <v>2.4166972837495332E-2</v>
      </c>
      <c r="O186" s="1">
        <f t="shared" si="178"/>
        <v>3.2619668754563E-2</v>
      </c>
      <c r="P186" s="1">
        <f>P185-P187</f>
        <v>2.695806434870671E-2</v>
      </c>
      <c r="Q186" s="1">
        <f>Q185-Q187</f>
        <v>3.3753858330318888E-2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1.8035550506116771</v>
      </c>
      <c r="G188" s="1">
        <f t="shared" ref="G188:K188" si="181">SUM(G189:G190)</f>
        <v>1.0432692225847936E-3</v>
      </c>
      <c r="H188" s="1">
        <f t="shared" si="181"/>
        <v>5.6823555045322029E-2</v>
      </c>
      <c r="I188" s="1">
        <f t="shared" si="181"/>
        <v>1.5345108145067921</v>
      </c>
      <c r="J188" s="1">
        <f t="shared" si="181"/>
        <v>1.0672972577645827</v>
      </c>
      <c r="K188" s="1">
        <f t="shared" si="181"/>
        <v>2.7154335805273093</v>
      </c>
      <c r="L188" s="1">
        <f t="shared" ref="L188:O188" si="182">SUM(L189:L190)</f>
        <v>4.0173890860651635</v>
      </c>
      <c r="M188" s="1">
        <f t="shared" si="182"/>
        <v>4.2117086856029884</v>
      </c>
      <c r="N188" s="1">
        <f t="shared" si="182"/>
        <v>3.800424767760529</v>
      </c>
      <c r="O188" s="1">
        <f t="shared" si="182"/>
        <v>2.9546048536180241</v>
      </c>
      <c r="P188" s="1">
        <f>SUM(P189:P190)</f>
        <v>2.3738970181823893</v>
      </c>
      <c r="Q188" s="1">
        <f>SUM(Q189:Q190)</f>
        <v>1.5546294984129818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1.8035550506116771</v>
      </c>
      <c r="G189" s="1">
        <f>'[1]Electricity and CHPs'!C$91</f>
        <v>1.0432692225847936E-3</v>
      </c>
      <c r="H189" s="1">
        <f>'[1]Electricity and CHPs'!D$91</f>
        <v>5.6823555045322029E-2</v>
      </c>
      <c r="I189" s="1">
        <f>'[1]Electricity and CHPs'!E$91</f>
        <v>1.5345108145067921</v>
      </c>
      <c r="J189" s="1">
        <f>'[1]Electricity and CHPs'!F$91</f>
        <v>1.0672972577645827</v>
      </c>
      <c r="K189" s="1">
        <f>'[1]Electricity and CHPs'!G$91</f>
        <v>2.1118473691845434</v>
      </c>
      <c r="L189" s="1">
        <f>'[1]Electricity and CHPs'!H$91</f>
        <v>2.4498355346700702</v>
      </c>
      <c r="M189" s="1">
        <f>'[1]Electricity and CHPs'!I$91</f>
        <v>1.6359576886079499</v>
      </c>
      <c r="N189" s="1">
        <f>'[1]Electricity and CHPs'!J$91</f>
        <v>1.3288621899543047</v>
      </c>
      <c r="O189" s="1">
        <f>'[1]Electricity and CHPs'!K$91</f>
        <v>0.67819453113389172</v>
      </c>
      <c r="P189" s="1">
        <f>'[1]Electricity and CHPs'!L$91</f>
        <v>0.336109853125792</v>
      </c>
      <c r="Q189" s="1">
        <f>'[1]Electricity and CHPs'!M$91</f>
        <v>0.35132619916941099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0.60358621134276602</v>
      </c>
      <c r="L190" s="1">
        <f>'[1]Electricity and CHPs'!H$95</f>
        <v>1.5675535513950929</v>
      </c>
      <c r="M190" s="1">
        <f>'[1]Electricity and CHPs'!I$95</f>
        <v>2.5757509969950387</v>
      </c>
      <c r="N190" s="1">
        <f>'[1]Electricity and CHPs'!J$95</f>
        <v>2.4715625778062242</v>
      </c>
      <c r="O190" s="1">
        <f>'[1]Electricity and CHPs'!K$95</f>
        <v>2.2764103224841326</v>
      </c>
      <c r="P190" s="1">
        <f>'[1]Electricity and CHPs'!L$95</f>
        <v>2.0377871650565971</v>
      </c>
      <c r="Q190" s="1">
        <f>'[1]Electricity and CHPs'!M$95</f>
        <v>1.2033032992435708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1.7556765305884643</v>
      </c>
      <c r="G191" s="1">
        <f t="shared" ref="G191:K191" si="183">SUM(G192:G193)</f>
        <v>9.9695232135939131E-4</v>
      </c>
      <c r="H191" s="1">
        <f t="shared" si="183"/>
        <v>5.1790833602743655E-2</v>
      </c>
      <c r="I191" s="1">
        <f t="shared" si="183"/>
        <v>1.4608683566167049</v>
      </c>
      <c r="J191" s="1">
        <f t="shared" si="183"/>
        <v>1.0310631942208313</v>
      </c>
      <c r="K191" s="1">
        <f t="shared" si="183"/>
        <v>2.6487529296662529</v>
      </c>
      <c r="L191" s="1">
        <f t="shared" ref="L191:O191" si="184">SUM(L192:L193)</f>
        <v>3.9457645731405115</v>
      </c>
      <c r="M191" s="1">
        <f t="shared" si="184"/>
        <v>4.1393392894220131</v>
      </c>
      <c r="N191" s="1">
        <f t="shared" si="184"/>
        <v>3.7392734279172473</v>
      </c>
      <c r="O191" s="1">
        <f t="shared" si="184"/>
        <v>2.9073551677921259</v>
      </c>
      <c r="P191" s="1">
        <f>SUM(P192:P193)</f>
        <v>2.3338676033351926</v>
      </c>
      <c r="Q191" s="1">
        <f>SUM(Q192:Q193)</f>
        <v>1.5235388897017423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1.7556765305884643</v>
      </c>
      <c r="G192" s="1">
        <f t="shared" ref="G192:K192" si="185">G189-G195</f>
        <v>9.9695232135939131E-4</v>
      </c>
      <c r="H192" s="1">
        <f t="shared" si="185"/>
        <v>5.1790833602743655E-2</v>
      </c>
      <c r="I192" s="1">
        <f t="shared" si="185"/>
        <v>1.4608683566167049</v>
      </c>
      <c r="J192" s="1">
        <f t="shared" si="185"/>
        <v>1.0310631942208313</v>
      </c>
      <c r="K192" s="1">
        <f t="shared" si="185"/>
        <v>2.059988484435431</v>
      </c>
      <c r="L192" s="1">
        <f t="shared" ref="L192:O192" si="186">L189-L195</f>
        <v>2.4061583420563695</v>
      </c>
      <c r="M192" s="1">
        <f t="shared" si="186"/>
        <v>1.6078471807499661</v>
      </c>
      <c r="N192" s="1">
        <f t="shared" si="186"/>
        <v>1.3074799213005122</v>
      </c>
      <c r="O192" s="1">
        <f t="shared" si="186"/>
        <v>0.66734892567647186</v>
      </c>
      <c r="P192" s="1">
        <f>P189-P195</f>
        <v>0.33044226070625898</v>
      </c>
      <c r="Q192" s="1">
        <f>Q189-Q195</f>
        <v>0.34430012292453488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0.58876444523082194</v>
      </c>
      <c r="L193" s="1">
        <f t="shared" ref="L193:O193" si="188">L190-L196</f>
        <v>1.5396062310841419</v>
      </c>
      <c r="M193" s="1">
        <f t="shared" si="188"/>
        <v>2.5314921086720474</v>
      </c>
      <c r="N193" s="1">
        <f t="shared" si="188"/>
        <v>2.4317935066167351</v>
      </c>
      <c r="O193" s="1">
        <f t="shared" si="188"/>
        <v>2.2400062421156539</v>
      </c>
      <c r="P193" s="1">
        <f>P190-P196</f>
        <v>2.0034253426289337</v>
      </c>
      <c r="Q193" s="1">
        <f>Q190-Q196</f>
        <v>1.1792387667772075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4.7878520023212731E-2</v>
      </c>
      <c r="G194" s="1">
        <f t="shared" ref="G194:K194" si="189">SUM(G195:G196)</f>
        <v>4.6316901225402372E-5</v>
      </c>
      <c r="H194" s="1">
        <f t="shared" si="189"/>
        <v>5.0327214425783728E-3</v>
      </c>
      <c r="I194" s="1">
        <f t="shared" si="189"/>
        <v>7.3642457890087179E-2</v>
      </c>
      <c r="J194" s="1">
        <f t="shared" si="189"/>
        <v>3.6234063543751541E-2</v>
      </c>
      <c r="K194" s="1">
        <f t="shared" si="189"/>
        <v>6.6680650861056318E-2</v>
      </c>
      <c r="L194" s="1">
        <f t="shared" ref="L194:O194" si="190">SUM(L195:L196)</f>
        <v>7.1624512924651898E-2</v>
      </c>
      <c r="M194" s="1">
        <f t="shared" si="190"/>
        <v>7.236939618097496E-2</v>
      </c>
      <c r="N194" s="1">
        <f t="shared" si="190"/>
        <v>6.115133984328161E-2</v>
      </c>
      <c r="O194" s="1">
        <f t="shared" si="190"/>
        <v>4.7249685825898433E-2</v>
      </c>
      <c r="P194" s="1">
        <f>SUM(P195:P196)</f>
        <v>4.0029414847196181E-2</v>
      </c>
      <c r="Q194" s="1">
        <f>SUM(Q195:Q196)</f>
        <v>3.1090608711239514E-2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4.7878520023212731E-2</v>
      </c>
      <c r="G195" s="1">
        <f t="shared" si="191"/>
        <v>4.6316901225402372E-5</v>
      </c>
      <c r="H195" s="1">
        <f t="shared" si="191"/>
        <v>5.0327214425783728E-3</v>
      </c>
      <c r="I195" s="1">
        <f t="shared" si="191"/>
        <v>7.3642457890087179E-2</v>
      </c>
      <c r="J195" s="1">
        <f t="shared" si="191"/>
        <v>3.6234063543751541E-2</v>
      </c>
      <c r="K195" s="1">
        <f t="shared" si="191"/>
        <v>5.1858884749112204E-2</v>
      </c>
      <c r="L195" s="1">
        <f t="shared" ref="L195:O195" si="192">L189*IFERROR(L118/L86,0)</f>
        <v>4.3677192613700899E-2</v>
      </c>
      <c r="M195" s="1">
        <f t="shared" si="192"/>
        <v>2.8110507857983649E-2</v>
      </c>
      <c r="N195" s="1">
        <f t="shared" si="192"/>
        <v>2.1382268653792641E-2</v>
      </c>
      <c r="O195" s="1">
        <f t="shared" si="192"/>
        <v>1.0845605457419871E-2</v>
      </c>
      <c r="P195" s="1">
        <f>P189*IFERROR(P118/P86,0)</f>
        <v>5.667592419533002E-3</v>
      </c>
      <c r="Q195" s="1">
        <f>Q189*IFERROR(Q118/Q86,0)</f>
        <v>7.0260762448761385E-3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1.4821766111944109E-2</v>
      </c>
      <c r="L196" s="1">
        <f t="shared" ref="L196:O196" si="193">L190*IFERROR(L119/L87,0)</f>
        <v>2.7947320310951002E-2</v>
      </c>
      <c r="M196" s="1">
        <f t="shared" si="193"/>
        <v>4.4258888322991317E-2</v>
      </c>
      <c r="N196" s="1">
        <f t="shared" si="193"/>
        <v>3.9769071189488969E-2</v>
      </c>
      <c r="O196" s="1">
        <f t="shared" si="193"/>
        <v>3.6404080368478565E-2</v>
      </c>
      <c r="P196" s="1">
        <f>P190*IFERROR(P119/P87,0)</f>
        <v>3.4361822427663176E-2</v>
      </c>
      <c r="Q196" s="1">
        <f>Q190*IFERROR(Q119/Q87,0)</f>
        <v>2.4064532466363375E-2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14.460808371693959</v>
      </c>
      <c r="G197" s="1">
        <f t="shared" ref="G197:K197" si="194">SUM(G198:G199)</f>
        <v>13.051650348754681</v>
      </c>
      <c r="H197" s="1">
        <f t="shared" si="194"/>
        <v>12.151506956281731</v>
      </c>
      <c r="I197" s="1">
        <f t="shared" si="194"/>
        <v>12.779614510270381</v>
      </c>
      <c r="J197" s="1">
        <f t="shared" si="194"/>
        <v>12.342934408085833</v>
      </c>
      <c r="K197" s="1">
        <f t="shared" si="194"/>
        <v>12.034777677706192</v>
      </c>
      <c r="L197" s="1">
        <f t="shared" ref="L197:O197" si="195">SUM(L198:L199)</f>
        <v>11.720064491125923</v>
      </c>
      <c r="M197" s="1">
        <f t="shared" si="195"/>
        <v>11.399040431106981</v>
      </c>
      <c r="N197" s="1">
        <f t="shared" si="195"/>
        <v>11.399062439164478</v>
      </c>
      <c r="O197" s="1">
        <f t="shared" si="195"/>
        <v>11.399053224846513</v>
      </c>
      <c r="P197" s="1">
        <f>SUM(P198:P199)</f>
        <v>11.399048104732955</v>
      </c>
      <c r="Q197" s="1">
        <f>SUM(Q198:Q199)</f>
        <v>11.398999382881861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14.460808371693959</v>
      </c>
      <c r="G198" s="1">
        <f>'[1]Electricity and CHPs'!C$93-G199</f>
        <v>13.051650348754681</v>
      </c>
      <c r="H198" s="1">
        <f>'[1]Electricity and CHPs'!D$93-H199</f>
        <v>12.151506956281731</v>
      </c>
      <c r="I198" s="1">
        <f>'[1]Electricity and CHPs'!E$93-I199</f>
        <v>12.779614510270381</v>
      </c>
      <c r="J198" s="1">
        <f>'[1]Electricity and CHPs'!F$93-J199</f>
        <v>12.342934408085833</v>
      </c>
      <c r="K198" s="1">
        <f>'[1]Electricity and CHPs'!G$93-K199</f>
        <v>12.034777677706192</v>
      </c>
      <c r="L198" s="1">
        <f>'[1]Electricity and CHPs'!H$93-L199</f>
        <v>11.720064491125923</v>
      </c>
      <c r="M198" s="1">
        <f>'[1]Electricity and CHPs'!I$93-M199</f>
        <v>11.399040431106981</v>
      </c>
      <c r="N198" s="1">
        <f>'[1]Electricity and CHPs'!J$93-N199</f>
        <v>11.399062439164478</v>
      </c>
      <c r="O198" s="1">
        <f>'[1]Electricity and CHPs'!K$93-O199</f>
        <v>11.399053224846513</v>
      </c>
      <c r="P198" s="1">
        <f>'[1]Electricity and CHPs'!L$93-P199</f>
        <v>11.399048104732955</v>
      </c>
      <c r="Q198" s="1">
        <f>'[1]Electricity and CHPs'!M$93-Q199</f>
        <v>11.398999382881861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0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0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0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0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0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0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0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7.2304041858469805</v>
      </c>
      <c r="G200" s="1">
        <f t="shared" ref="G200:K200" si="196">SUM(G201:G202)</f>
        <v>6.5258251743773421</v>
      </c>
      <c r="H200" s="1">
        <f t="shared" si="196"/>
        <v>6.0757534781408653</v>
      </c>
      <c r="I200" s="1">
        <f t="shared" si="196"/>
        <v>6.3898072551351905</v>
      </c>
      <c r="J200" s="1">
        <f t="shared" si="196"/>
        <v>6.1714672040429166</v>
      </c>
      <c r="K200" s="1">
        <f t="shared" si="196"/>
        <v>6.0173888388530958</v>
      </c>
      <c r="L200" s="1">
        <f t="shared" ref="L200:O200" si="197">SUM(L201:L202)</f>
        <v>5.8600322455629623</v>
      </c>
      <c r="M200" s="1">
        <f t="shared" si="197"/>
        <v>5.6995202155534903</v>
      </c>
      <c r="N200" s="1">
        <f t="shared" si="197"/>
        <v>5.699531219582239</v>
      </c>
      <c r="O200" s="1">
        <f t="shared" si="197"/>
        <v>5.6995266124232566</v>
      </c>
      <c r="P200" s="1">
        <f>SUM(P201:P202)</f>
        <v>5.6995240523664776</v>
      </c>
      <c r="Q200" s="1">
        <f>SUM(Q201:Q202)</f>
        <v>5.6994996914409306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7.2304041858469805</v>
      </c>
      <c r="G201" s="1">
        <f t="shared" si="198"/>
        <v>6.5258251743773421</v>
      </c>
      <c r="H201" s="1">
        <f t="shared" si="198"/>
        <v>6.0757534781408653</v>
      </c>
      <c r="I201" s="1">
        <f t="shared" si="198"/>
        <v>6.3898072551351905</v>
      </c>
      <c r="J201" s="1">
        <f t="shared" si="198"/>
        <v>6.1714672040429166</v>
      </c>
      <c r="K201" s="1">
        <f t="shared" si="198"/>
        <v>6.0173888388530958</v>
      </c>
      <c r="L201" s="1">
        <f t="shared" ref="L201:O201" si="199">L198*L140/L133</f>
        <v>5.8600322455629623</v>
      </c>
      <c r="M201" s="1">
        <f t="shared" si="199"/>
        <v>5.6995202155534903</v>
      </c>
      <c r="N201" s="1">
        <f t="shared" si="199"/>
        <v>5.699531219582239</v>
      </c>
      <c r="O201" s="1">
        <f t="shared" si="199"/>
        <v>5.6995266124232566</v>
      </c>
      <c r="P201" s="1">
        <f>P198*P140/P133</f>
        <v>5.6995240523664776</v>
      </c>
      <c r="Q201" s="1">
        <f>Q198*Q140/Q133</f>
        <v>5.6994996914409306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</v>
      </c>
      <c r="L202" s="1">
        <f t="shared" ref="L202:O202" si="201">L199*IFERROR(L141/L134,0)</f>
        <v>0</v>
      </c>
      <c r="M202" s="1">
        <f t="shared" si="201"/>
        <v>0</v>
      </c>
      <c r="N202" s="1">
        <f t="shared" si="201"/>
        <v>0</v>
      </c>
      <c r="O202" s="1">
        <f t="shared" si="201"/>
        <v>0</v>
      </c>
      <c r="P202" s="1">
        <f>P199*IFERROR(P141/P134,0)</f>
        <v>0</v>
      </c>
      <c r="Q202" s="1">
        <f>Q199*IFERROR(Q141/Q134,0)</f>
        <v>0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7.2304041858469787</v>
      </c>
      <c r="G203" s="1">
        <f t="shared" ref="G203:K203" si="202">SUM(G204:G205)</f>
        <v>6.5258251743773386</v>
      </c>
      <c r="H203" s="1">
        <f t="shared" si="202"/>
        <v>6.0757534781408653</v>
      </c>
      <c r="I203" s="1">
        <f t="shared" si="202"/>
        <v>6.3898072551351905</v>
      </c>
      <c r="J203" s="1">
        <f t="shared" si="202"/>
        <v>6.1714672040429166</v>
      </c>
      <c r="K203" s="1">
        <f t="shared" si="202"/>
        <v>6.0173888388530958</v>
      </c>
      <c r="L203" s="1">
        <f t="shared" ref="L203:O203" si="203">SUM(L204:L205)</f>
        <v>5.8600322455629605</v>
      </c>
      <c r="M203" s="1">
        <f t="shared" si="203"/>
        <v>5.6995202155534903</v>
      </c>
      <c r="N203" s="1">
        <f t="shared" si="203"/>
        <v>5.699531219582239</v>
      </c>
      <c r="O203" s="1">
        <f t="shared" si="203"/>
        <v>5.6995266124232566</v>
      </c>
      <c r="P203" s="1">
        <f>SUM(P204:P205)</f>
        <v>5.6995240523664776</v>
      </c>
      <c r="Q203" s="1">
        <f>SUM(Q204:Q205)</f>
        <v>5.6994996914409306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7.2304041858469787</v>
      </c>
      <c r="G204" s="1">
        <f t="shared" si="204"/>
        <v>6.5258251743773386</v>
      </c>
      <c r="H204" s="1">
        <f t="shared" si="204"/>
        <v>6.0757534781408653</v>
      </c>
      <c r="I204" s="1">
        <f t="shared" si="204"/>
        <v>6.3898072551351905</v>
      </c>
      <c r="J204" s="1">
        <f t="shared" si="204"/>
        <v>6.1714672040429166</v>
      </c>
      <c r="K204" s="1">
        <f t="shared" si="204"/>
        <v>6.0173888388530958</v>
      </c>
      <c r="L204" s="1">
        <f t="shared" ref="L204:O204" si="205">L198-L201</f>
        <v>5.8600322455629605</v>
      </c>
      <c r="M204" s="1">
        <f t="shared" si="205"/>
        <v>5.6995202155534903</v>
      </c>
      <c r="N204" s="1">
        <f t="shared" si="205"/>
        <v>5.699531219582239</v>
      </c>
      <c r="O204" s="1">
        <f t="shared" si="205"/>
        <v>5.6995266124232566</v>
      </c>
      <c r="P204" s="1">
        <f>P198-P201</f>
        <v>5.6995240523664776</v>
      </c>
      <c r="Q204" s="1">
        <f>Q198-Q201</f>
        <v>5.6994996914409306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</v>
      </c>
      <c r="L205" s="1">
        <f t="shared" ref="L205:O205" si="206">L199-L202</f>
        <v>0</v>
      </c>
      <c r="M205" s="1">
        <f t="shared" si="206"/>
        <v>0</v>
      </c>
      <c r="N205" s="1">
        <f t="shared" si="206"/>
        <v>0</v>
      </c>
      <c r="O205" s="1">
        <f t="shared" si="206"/>
        <v>0</v>
      </c>
      <c r="P205" s="1">
        <f>P199-P202</f>
        <v>0</v>
      </c>
      <c r="Q205" s="1">
        <f>Q199-Q202</f>
        <v>0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1.2978196554203703</v>
      </c>
      <c r="G206" s="1">
        <f t="shared" ref="G206:O206" si="207">G207</f>
        <v>0.38235210893160398</v>
      </c>
      <c r="H206" s="1">
        <f t="shared" si="207"/>
        <v>1.6488176902905862</v>
      </c>
      <c r="I206" s="1">
        <f t="shared" si="207"/>
        <v>2.8769160172703621</v>
      </c>
      <c r="J206" s="1">
        <f t="shared" si="207"/>
        <v>3.475430097067139</v>
      </c>
      <c r="K206" s="1">
        <f t="shared" si="207"/>
        <v>4.0566694228105966</v>
      </c>
      <c r="L206" s="1">
        <f t="shared" si="207"/>
        <v>3.7283354609991282</v>
      </c>
      <c r="M206" s="1">
        <f t="shared" si="207"/>
        <v>4.8307275322431913</v>
      </c>
      <c r="N206" s="1">
        <f t="shared" si="207"/>
        <v>4.8069392144141112</v>
      </c>
      <c r="O206" s="1">
        <f t="shared" si="207"/>
        <v>5.1328878353283187</v>
      </c>
      <c r="P206" s="1">
        <f>P207</f>
        <v>5.2856744645518372</v>
      </c>
      <c r="Q206" s="1">
        <f>Q207</f>
        <v>5.2958687383615484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1.2978196554203703</v>
      </c>
      <c r="G207" s="1">
        <f>'[1]Electricity and CHPs'!C$92</f>
        <v>0.38235210893160398</v>
      </c>
      <c r="H207" s="1">
        <f>'[1]Electricity and CHPs'!D$92</f>
        <v>1.6488176902905862</v>
      </c>
      <c r="I207" s="1">
        <f>'[1]Electricity and CHPs'!E$92</f>
        <v>2.8769160172703621</v>
      </c>
      <c r="J207" s="1">
        <f>'[1]Electricity and CHPs'!F$92</f>
        <v>3.475430097067139</v>
      </c>
      <c r="K207" s="1">
        <f>'[1]Electricity and CHPs'!G$92</f>
        <v>4.0566694228105966</v>
      </c>
      <c r="L207" s="1">
        <f>'[1]Electricity and CHPs'!H$92</f>
        <v>3.7283354609991282</v>
      </c>
      <c r="M207" s="1">
        <f>'[1]Electricity and CHPs'!I$92</f>
        <v>4.8307275322431913</v>
      </c>
      <c r="N207" s="1">
        <f>'[1]Electricity and CHPs'!J$92</f>
        <v>4.8069392144141112</v>
      </c>
      <c r="O207" s="1">
        <f>'[1]Electricity and CHPs'!K$92</f>
        <v>5.1328878353283187</v>
      </c>
      <c r="P207" s="1">
        <f>'[1]Electricity and CHPs'!L$92</f>
        <v>5.2856744645518372</v>
      </c>
      <c r="Q207" s="1">
        <f>'[1]Electricity and CHPs'!M$92</f>
        <v>5.2958687383615484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7.1371506437763891E-3</v>
      </c>
      <c r="L208" s="1">
        <f t="shared" si="208"/>
        <v>7.42939685809587E-3</v>
      </c>
      <c r="M208" s="1">
        <f t="shared" si="208"/>
        <v>1.908231811579926E-2</v>
      </c>
      <c r="N208" s="1">
        <f t="shared" si="208"/>
        <v>1.9301554544375203E-2</v>
      </c>
      <c r="O208" s="1">
        <f t="shared" si="208"/>
        <v>7.585133607865667E-2</v>
      </c>
      <c r="P208" s="1">
        <f>+P209</f>
        <v>0.12122948192983671</v>
      </c>
      <c r="Q208" s="1">
        <f>+Q209</f>
        <v>0.13599752131393528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7.1371506437763891E-3</v>
      </c>
      <c r="L209" s="1">
        <f>'[1]Electricity and CHPs'!H$96</f>
        <v>7.42939685809587E-3</v>
      </c>
      <c r="M209" s="1">
        <f>'[1]Electricity and CHPs'!I$96</f>
        <v>1.908231811579926E-2</v>
      </c>
      <c r="N209" s="1">
        <f>'[1]Electricity and CHPs'!J$96</f>
        <v>1.9301554544375203E-2</v>
      </c>
      <c r="O209" s="1">
        <f>'[1]Electricity and CHPs'!K$96</f>
        <v>7.585133607865667E-2</v>
      </c>
      <c r="P209" s="1">
        <f>'[1]Electricity and CHPs'!L$96</f>
        <v>0.12122948192983671</v>
      </c>
      <c r="Q209" s="1">
        <f>'[1]Electricity and CHPs'!M$96</f>
        <v>0.13599752131393528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6.9370805037011092</v>
      </c>
      <c r="G210" s="1">
        <f t="shared" ref="G210:K210" si="209">SUM(G211,G217,G219,G225,G227,G229,G231)</f>
        <v>15.842940717712633</v>
      </c>
      <c r="H210" s="1">
        <f t="shared" si="209"/>
        <v>15.55529593522099</v>
      </c>
      <c r="I210" s="1">
        <f t="shared" si="209"/>
        <v>8.5810473905398741</v>
      </c>
      <c r="J210" s="1">
        <f t="shared" si="209"/>
        <v>7.9725326890045354</v>
      </c>
      <c r="K210" s="1">
        <f t="shared" si="209"/>
        <v>6.6352279548411737</v>
      </c>
      <c r="L210" s="1">
        <f t="shared" ref="L210:O210" si="210">SUM(L211,L217,L219,L225,L227,L229,L231)</f>
        <v>6.2257299969489894</v>
      </c>
      <c r="M210" s="1">
        <f t="shared" si="210"/>
        <v>6.4762165731246863</v>
      </c>
      <c r="N210" s="1">
        <f t="shared" si="210"/>
        <v>6.552743512503354</v>
      </c>
      <c r="O210" s="1">
        <f t="shared" si="210"/>
        <v>6.7385299044104272</v>
      </c>
      <c r="P210" s="1">
        <f>SUM(P211,P217,P219,P225,P227,P229,P231)</f>
        <v>6.9494298655956959</v>
      </c>
      <c r="Q210" s="1">
        <f>SUM(Q211,Q217,Q219,Q225,Q227,Q229,Q231)</f>
        <v>7.2064350625575209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2.6346875055567072</v>
      </c>
      <c r="G211" s="1">
        <f t="shared" ref="G211:O211" si="211">+G212</f>
        <v>3.4339936016553891</v>
      </c>
      <c r="H211" s="1">
        <f t="shared" si="211"/>
        <v>3.3829801822230814</v>
      </c>
      <c r="I211" s="1">
        <f t="shared" si="211"/>
        <v>1.734726243862531</v>
      </c>
      <c r="J211" s="1">
        <f t="shared" si="211"/>
        <v>1.9659385531405233</v>
      </c>
      <c r="K211" s="1">
        <f t="shared" si="211"/>
        <v>1.9669742382852249</v>
      </c>
      <c r="L211" s="1">
        <f t="shared" si="211"/>
        <v>1.4451561272626885</v>
      </c>
      <c r="M211" s="1">
        <f t="shared" si="211"/>
        <v>1.5510986063147609</v>
      </c>
      <c r="N211" s="1">
        <f t="shared" si="211"/>
        <v>1.4497935612453419</v>
      </c>
      <c r="O211" s="1">
        <f t="shared" si="211"/>
        <v>1.4348226431470912</v>
      </c>
      <c r="P211" s="1">
        <f>+P212</f>
        <v>1.4189744984979868</v>
      </c>
      <c r="Q211" s="1">
        <f>+Q212</f>
        <v>1.4273813707346095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2.6346875055567072</v>
      </c>
      <c r="G212" s="1">
        <f>'[1]Electricity and CHPs'!C$97+G216</f>
        <v>3.4339936016553891</v>
      </c>
      <c r="H212" s="1">
        <f>'[1]Electricity and CHPs'!D$97+H216</f>
        <v>3.3829801822230814</v>
      </c>
      <c r="I212" s="1">
        <f>'[1]Electricity and CHPs'!E$97+I216</f>
        <v>1.734726243862531</v>
      </c>
      <c r="J212" s="1">
        <f>'[1]Electricity and CHPs'!F$97+J216</f>
        <v>1.9659385531405233</v>
      </c>
      <c r="K212" s="1">
        <f>'[1]Electricity and CHPs'!G$97+K216</f>
        <v>1.9669742382852249</v>
      </c>
      <c r="L212" s="1">
        <f>'[1]Electricity and CHPs'!H$97+L216</f>
        <v>1.4451561272626885</v>
      </c>
      <c r="M212" s="1">
        <f>'[1]Electricity and CHPs'!I$97+M216</f>
        <v>1.5510986063147609</v>
      </c>
      <c r="N212" s="1">
        <f>'[1]Electricity and CHPs'!J$97+N216</f>
        <v>1.4497935612453419</v>
      </c>
      <c r="O212" s="1">
        <f>'[1]Electricity and CHPs'!K$97+O216</f>
        <v>1.4348226431470912</v>
      </c>
      <c r="P212" s="1">
        <f>'[1]Electricity and CHPs'!L$97+P216</f>
        <v>1.4189744984979868</v>
      </c>
      <c r="Q212" s="1">
        <f>'[1]Electricity and CHPs'!M$97+Q216</f>
        <v>1.4273813707346095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1.7329110935631944</v>
      </c>
      <c r="G213" s="1">
        <f t="shared" ref="G213:O213" si="212">G214</f>
        <v>2.0327674344882647</v>
      </c>
      <c r="H213" s="1">
        <f t="shared" si="212"/>
        <v>1.9817524739961463</v>
      </c>
      <c r="I213" s="1">
        <f t="shared" si="212"/>
        <v>0.33349765133435372</v>
      </c>
      <c r="J213" s="1">
        <f t="shared" si="212"/>
        <v>0.56470567368974467</v>
      </c>
      <c r="K213" s="1">
        <f t="shared" si="212"/>
        <v>0.56572994928472609</v>
      </c>
      <c r="L213" s="1">
        <f t="shared" si="212"/>
        <v>4.3898881682253421E-2</v>
      </c>
      <c r="M213" s="1">
        <f t="shared" si="212"/>
        <v>0.1498205597079536</v>
      </c>
      <c r="N213" s="1">
        <f t="shared" si="212"/>
        <v>4.8493889509450439E-2</v>
      </c>
      <c r="O213" s="1">
        <f t="shared" si="212"/>
        <v>3.3332457075697208E-2</v>
      </c>
      <c r="P213" s="1">
        <f>P214</f>
        <v>1.7415222485370974E-2</v>
      </c>
      <c r="Q213" s="1">
        <f>Q214</f>
        <v>2.555162104306441E-2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1.7329110935631944</v>
      </c>
      <c r="G214" s="1">
        <f t="shared" ref="G214:K214" si="213">G212-G216</f>
        <v>2.0327674344882647</v>
      </c>
      <c r="H214" s="1">
        <f t="shared" si="213"/>
        <v>1.9817524739961463</v>
      </c>
      <c r="I214" s="1">
        <f t="shared" si="213"/>
        <v>0.33349765133435372</v>
      </c>
      <c r="J214" s="1">
        <f t="shared" si="213"/>
        <v>0.56470567368974467</v>
      </c>
      <c r="K214" s="1">
        <f t="shared" si="213"/>
        <v>0.56572994928472609</v>
      </c>
      <c r="L214" s="1">
        <f t="shared" ref="L214:O214" si="214">L212-L216</f>
        <v>4.3898881682253421E-2</v>
      </c>
      <c r="M214" s="1">
        <f t="shared" si="214"/>
        <v>0.1498205597079536</v>
      </c>
      <c r="N214" s="1">
        <f t="shared" si="214"/>
        <v>4.8493889509450439E-2</v>
      </c>
      <c r="O214" s="1">
        <f t="shared" si="214"/>
        <v>3.3332457075697208E-2</v>
      </c>
      <c r="P214" s="1">
        <f>P212-P216</f>
        <v>1.7415222485370974E-2</v>
      </c>
      <c r="Q214" s="1">
        <f>Q212-Q216</f>
        <v>2.555162104306441E-2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0.90177641199351277</v>
      </c>
      <c r="G215" s="1">
        <f t="shared" ref="G215:O215" si="215">G216</f>
        <v>1.4012261671671244</v>
      </c>
      <c r="H215" s="1">
        <f t="shared" si="215"/>
        <v>1.4012277082269351</v>
      </c>
      <c r="I215" s="1">
        <f t="shared" si="215"/>
        <v>1.4012285925281773</v>
      </c>
      <c r="J215" s="1">
        <f t="shared" si="215"/>
        <v>1.4012328794507787</v>
      </c>
      <c r="K215" s="1">
        <f t="shared" si="215"/>
        <v>1.4012442890004988</v>
      </c>
      <c r="L215" s="1">
        <f t="shared" si="215"/>
        <v>1.4012572455804351</v>
      </c>
      <c r="M215" s="1">
        <f t="shared" si="215"/>
        <v>1.4012780466068073</v>
      </c>
      <c r="N215" s="1">
        <f t="shared" si="215"/>
        <v>1.4012996717358914</v>
      </c>
      <c r="O215" s="1">
        <f t="shared" si="215"/>
        <v>1.401490186071394</v>
      </c>
      <c r="P215" s="1">
        <f>P216</f>
        <v>1.4015592760126159</v>
      </c>
      <c r="Q215" s="1">
        <f>Q216</f>
        <v>1.4018297496915451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0.90177641199351277</v>
      </c>
      <c r="G216" s="1">
        <f>'[1]Electricity and CHPs'!C$98</f>
        <v>1.4012261671671244</v>
      </c>
      <c r="H216" s="1">
        <f>'[1]Electricity and CHPs'!D$98</f>
        <v>1.4012277082269351</v>
      </c>
      <c r="I216" s="1">
        <f>'[1]Electricity and CHPs'!E$98</f>
        <v>1.4012285925281773</v>
      </c>
      <c r="J216" s="1">
        <f>'[1]Electricity and CHPs'!F$98</f>
        <v>1.4012328794507787</v>
      </c>
      <c r="K216" s="1">
        <f>'[1]Electricity and CHPs'!G$98</f>
        <v>1.4012442890004988</v>
      </c>
      <c r="L216" s="1">
        <f>'[1]Electricity and CHPs'!H$98</f>
        <v>1.4012572455804351</v>
      </c>
      <c r="M216" s="1">
        <f>'[1]Electricity and CHPs'!I$98</f>
        <v>1.4012780466068073</v>
      </c>
      <c r="N216" s="1">
        <f>'[1]Electricity and CHPs'!J$98</f>
        <v>1.4012996717358914</v>
      </c>
      <c r="O216" s="1">
        <f>'[1]Electricity and CHPs'!K$98</f>
        <v>1.401490186071394</v>
      </c>
      <c r="P216" s="1">
        <f>'[1]Electricity and CHPs'!L$98</f>
        <v>1.4015592760126159</v>
      </c>
      <c r="Q216" s="1">
        <f>'[1]Electricity and CHPs'!M$98</f>
        <v>1.4018297496915451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2.9000627820104632</v>
      </c>
      <c r="G217" s="1">
        <f t="shared" ref="G217:O217" si="216">+G218</f>
        <v>7.6035334478941596</v>
      </c>
      <c r="H217" s="1">
        <f t="shared" si="216"/>
        <v>7.5975366320399518</v>
      </c>
      <c r="I217" s="1">
        <f t="shared" si="216"/>
        <v>2.29910189514611</v>
      </c>
      <c r="J217" s="1">
        <f t="shared" si="216"/>
        <v>1.4122518992078754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0</v>
      </c>
      <c r="O217" s="1">
        <f t="shared" si="216"/>
        <v>0</v>
      </c>
      <c r="P217" s="1">
        <f>+P218</f>
        <v>0</v>
      </c>
      <c r="Q217" s="1">
        <f>+Q218</f>
        <v>0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2.9000627820104632</v>
      </c>
      <c r="G218" s="1">
        <f>'[1]Electricity and CHPs'!C$99</f>
        <v>7.6035334478941596</v>
      </c>
      <c r="H218" s="1">
        <f>'[1]Electricity and CHPs'!D$99</f>
        <v>7.5975366320399518</v>
      </c>
      <c r="I218" s="1">
        <f>'[1]Electricity and CHPs'!E$99</f>
        <v>2.29910189514611</v>
      </c>
      <c r="J218" s="1">
        <f>'[1]Electricity and CHPs'!F$99</f>
        <v>1.4122518992078754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0</v>
      </c>
      <c r="O218" s="1">
        <f>'[1]Electricity and CHPs'!K$99</f>
        <v>0</v>
      </c>
      <c r="P218" s="1">
        <f>'[1]Electricity and CHPs'!L$99</f>
        <v>0</v>
      </c>
      <c r="Q218" s="1">
        <f>'[1]Electricity and CHPs'!M$99</f>
        <v>0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0.18408705847195425</v>
      </c>
      <c r="G219" s="1">
        <f t="shared" ref="G219:O219" si="217">+G220</f>
        <v>0.18578066466700169</v>
      </c>
      <c r="H219" s="1">
        <f t="shared" si="217"/>
        <v>5.2650570150558802E-3</v>
      </c>
      <c r="I219" s="1">
        <f t="shared" si="217"/>
        <v>5.7278155269167332E-3</v>
      </c>
      <c r="J219" s="1">
        <f t="shared" si="217"/>
        <v>4.6723527085008572E-3</v>
      </c>
      <c r="K219" s="1">
        <f t="shared" si="217"/>
        <v>4.4287587968961165E-3</v>
      </c>
      <c r="L219" s="1">
        <f t="shared" si="217"/>
        <v>4.1003429280828544E-3</v>
      </c>
      <c r="M219" s="1">
        <f t="shared" si="217"/>
        <v>1.7964191835115469E-3</v>
      </c>
      <c r="N219" s="1">
        <f t="shared" si="217"/>
        <v>3.4183718514023344E-3</v>
      </c>
      <c r="O219" s="1">
        <f t="shared" si="217"/>
        <v>1.7735486859665527E-3</v>
      </c>
      <c r="P219" s="1">
        <f>+P220</f>
        <v>2.8631274252318051E-3</v>
      </c>
      <c r="Q219" s="1">
        <f>+Q220</f>
        <v>1.545012278733506E-3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0.18408705847195425</v>
      </c>
      <c r="G220" s="1">
        <f>'[1]Electricity and CHPs'!C$100</f>
        <v>0.18578066466700169</v>
      </c>
      <c r="H220" s="1">
        <f>'[1]Electricity and CHPs'!D$100</f>
        <v>5.2650570150558802E-3</v>
      </c>
      <c r="I220" s="1">
        <f>'[1]Electricity and CHPs'!E$100</f>
        <v>5.7278155269167332E-3</v>
      </c>
      <c r="J220" s="1">
        <f>'[1]Electricity and CHPs'!F$100</f>
        <v>4.6723527085008572E-3</v>
      </c>
      <c r="K220" s="1">
        <f>'[1]Electricity and CHPs'!G$100</f>
        <v>4.4287587968961165E-3</v>
      </c>
      <c r="L220" s="1">
        <f>'[1]Electricity and CHPs'!H$100</f>
        <v>4.1003429280828544E-3</v>
      </c>
      <c r="M220" s="1">
        <f>'[1]Electricity and CHPs'!I$100</f>
        <v>1.7964191835115469E-3</v>
      </c>
      <c r="N220" s="1">
        <f>'[1]Electricity and CHPs'!J$100</f>
        <v>3.4183718514023344E-3</v>
      </c>
      <c r="O220" s="1">
        <f>'[1]Electricity and CHPs'!K$100</f>
        <v>1.7735486859665527E-3</v>
      </c>
      <c r="P220" s="1">
        <f>'[1]Electricity and CHPs'!L$100</f>
        <v>2.8631274252318051E-3</v>
      </c>
      <c r="Q220" s="1">
        <f>'[1]Electricity and CHPs'!M$100</f>
        <v>1.545012278733506E-3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0.18408705847195425</v>
      </c>
      <c r="G221" s="1">
        <f t="shared" ref="G221:O221" si="218">G222</f>
        <v>0.18578066466700169</v>
      </c>
      <c r="H221" s="1">
        <f t="shared" si="218"/>
        <v>5.2650570150558802E-3</v>
      </c>
      <c r="I221" s="1">
        <f t="shared" si="218"/>
        <v>5.7278155269167332E-3</v>
      </c>
      <c r="J221" s="1">
        <f t="shared" si="218"/>
        <v>4.6723527085008572E-3</v>
      </c>
      <c r="K221" s="1">
        <f t="shared" si="218"/>
        <v>4.4287587968961165E-3</v>
      </c>
      <c r="L221" s="1">
        <f>L222</f>
        <v>4.1003429280828544E-3</v>
      </c>
      <c r="M221" s="1">
        <f t="shared" si="218"/>
        <v>1.7964191835115469E-3</v>
      </c>
      <c r="N221" s="1">
        <f t="shared" si="218"/>
        <v>3.4183718514023344E-3</v>
      </c>
      <c r="O221" s="1">
        <f t="shared" si="218"/>
        <v>1.7735486859665527E-3</v>
      </c>
      <c r="P221" s="1">
        <f>P222</f>
        <v>2.8631274252318051E-3</v>
      </c>
      <c r="Q221" s="1">
        <f>Q222</f>
        <v>1.545012278733506E-3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0.18408705847195425</v>
      </c>
      <c r="G222" s="1">
        <f t="shared" ref="G222:K222" si="219">G220-G224</f>
        <v>0.18578066466700169</v>
      </c>
      <c r="H222" s="1">
        <f t="shared" si="219"/>
        <v>5.2650570150558802E-3</v>
      </c>
      <c r="I222" s="1">
        <f t="shared" si="219"/>
        <v>5.7278155269167332E-3</v>
      </c>
      <c r="J222" s="1">
        <f t="shared" si="219"/>
        <v>4.6723527085008572E-3</v>
      </c>
      <c r="K222" s="1">
        <f t="shared" si="219"/>
        <v>4.4287587968961165E-3</v>
      </c>
      <c r="L222" s="1">
        <f>L220-L224</f>
        <v>4.1003429280828544E-3</v>
      </c>
      <c r="M222" s="1">
        <f t="shared" ref="M222:O222" si="220">M220-M224</f>
        <v>1.7964191835115469E-3</v>
      </c>
      <c r="N222" s="1">
        <f t="shared" si="220"/>
        <v>3.4183718514023344E-3</v>
      </c>
      <c r="O222" s="1">
        <f t="shared" si="220"/>
        <v>1.7735486859665527E-3</v>
      </c>
      <c r="P222" s="1">
        <f>P220-P224</f>
        <v>2.8631274252318051E-3</v>
      </c>
      <c r="Q222" s="1">
        <f>Q220-Q224</f>
        <v>1.545012278733506E-3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1.2182431576619843</v>
      </c>
      <c r="G225" s="1">
        <f t="shared" ref="G225:O225" si="222">+G226</f>
        <v>1.0994625371130902</v>
      </c>
      <c r="H225" s="1">
        <f t="shared" si="222"/>
        <v>0.94267738820408131</v>
      </c>
      <c r="I225" s="1">
        <f t="shared" si="222"/>
        <v>0.72948641644983248</v>
      </c>
      <c r="J225" s="1">
        <f t="shared" si="222"/>
        <v>0.58314231749406542</v>
      </c>
      <c r="K225" s="1">
        <f t="shared" si="222"/>
        <v>0.45185545212731693</v>
      </c>
      <c r="L225" s="1">
        <f t="shared" si="222"/>
        <v>0.3496986363318858</v>
      </c>
      <c r="M225" s="1">
        <f t="shared" si="222"/>
        <v>0.27077033487638802</v>
      </c>
      <c r="N225" s="1">
        <f t="shared" si="222"/>
        <v>0.20970749130702004</v>
      </c>
      <c r="O225" s="1">
        <f t="shared" si="222"/>
        <v>0.16267895474217442</v>
      </c>
      <c r="P225" s="1">
        <f>+P226</f>
        <v>0.12620241376996597</v>
      </c>
      <c r="Q225" s="1">
        <f>+Q226</f>
        <v>9.94988282269266E-2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1.2182431576619843</v>
      </c>
      <c r="G226" s="1">
        <f>'[1]Electricity and CHPs'!C$101</f>
        <v>1.0994625371130902</v>
      </c>
      <c r="H226" s="1">
        <f>'[1]Electricity and CHPs'!D$101</f>
        <v>0.94267738820408131</v>
      </c>
      <c r="I226" s="1">
        <f>'[1]Electricity and CHPs'!E$101</f>
        <v>0.72948641644983248</v>
      </c>
      <c r="J226" s="1">
        <f>'[1]Electricity and CHPs'!F$101</f>
        <v>0.58314231749406542</v>
      </c>
      <c r="K226" s="1">
        <f>'[1]Electricity and CHPs'!G$101</f>
        <v>0.45185545212731693</v>
      </c>
      <c r="L226" s="1">
        <f>'[1]Electricity and CHPs'!H$101</f>
        <v>0.3496986363318858</v>
      </c>
      <c r="M226" s="1">
        <f>'[1]Electricity and CHPs'!I$101</f>
        <v>0.27077033487638802</v>
      </c>
      <c r="N226" s="1">
        <f>'[1]Electricity and CHPs'!J$101</f>
        <v>0.20970749130702004</v>
      </c>
      <c r="O226" s="1">
        <f>'[1]Electricity and CHPs'!K$101</f>
        <v>0.16267895474217442</v>
      </c>
      <c r="P226" s="1">
        <f>'[1]Electricity and CHPs'!L$101</f>
        <v>0.12620241376996597</v>
      </c>
      <c r="Q226" s="1">
        <f>'[1]Electricity and CHPs'!M$101</f>
        <v>9.94988282269266E-2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1.618051108206652E-4</v>
      </c>
      <c r="J227" s="1">
        <f t="shared" si="223"/>
        <v>2.3798982662011183E-4</v>
      </c>
      <c r="K227" s="1">
        <f t="shared" si="223"/>
        <v>2.5201721745293402E-4</v>
      </c>
      <c r="L227" s="1">
        <f t="shared" si="223"/>
        <v>2.6437206095826537E-4</v>
      </c>
      <c r="M227" s="1">
        <f t="shared" si="223"/>
        <v>2.8554277183050154E-4</v>
      </c>
      <c r="N227" s="1">
        <f t="shared" si="223"/>
        <v>2.914384319438065E-4</v>
      </c>
      <c r="O227" s="1">
        <f t="shared" si="223"/>
        <v>3.3410477726981898E-4</v>
      </c>
      <c r="P227" s="1">
        <f>+P228</f>
        <v>3.5514522204629548E-4</v>
      </c>
      <c r="Q227" s="1">
        <f>+Q228</f>
        <v>6.3948623294146124E-4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1.618051108206652E-4</v>
      </c>
      <c r="J228" s="1">
        <f>'[1]Electricity and CHPs'!F$102</f>
        <v>2.3798982662011183E-4</v>
      </c>
      <c r="K228" s="1">
        <f>'[1]Electricity and CHPs'!G$102</f>
        <v>2.5201721745293402E-4</v>
      </c>
      <c r="L228" s="1">
        <f>'[1]Electricity and CHPs'!H$102</f>
        <v>2.6437206095826537E-4</v>
      </c>
      <c r="M228" s="1">
        <f>'[1]Electricity and CHPs'!I$102</f>
        <v>2.8554277183050154E-4</v>
      </c>
      <c r="N228" s="1">
        <f>'[1]Electricity and CHPs'!J$102</f>
        <v>2.914384319438065E-4</v>
      </c>
      <c r="O228" s="1">
        <f>'[1]Electricity and CHPs'!K$102</f>
        <v>3.3410477726981898E-4</v>
      </c>
      <c r="P228" s="1">
        <f>'[1]Electricity and CHPs'!L$102</f>
        <v>3.5514522204629548E-4</v>
      </c>
      <c r="Q228" s="1">
        <f>'[1]Electricity and CHPs'!M$102</f>
        <v>6.3948623294146124E-4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1.062968455647329E-3</v>
      </c>
      <c r="L229" s="1">
        <f t="shared" si="224"/>
        <v>1.0657430696069748E-3</v>
      </c>
      <c r="M229" s="1">
        <f t="shared" si="224"/>
        <v>1.0710554714424131E-3</v>
      </c>
      <c r="N229" s="1">
        <f t="shared" si="224"/>
        <v>1.0741581524722557E-3</v>
      </c>
      <c r="O229" s="1">
        <f t="shared" si="224"/>
        <v>1.087281759924004E-3</v>
      </c>
      <c r="P229" s="1">
        <f>+P230</f>
        <v>1.0996366104218808E-3</v>
      </c>
      <c r="Q229" s="1">
        <f>+Q230</f>
        <v>1.9006722699406212E-3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1.062968455647329E-3</v>
      </c>
      <c r="L230" s="1">
        <f>'[1]Electricity and CHPs'!H$90</f>
        <v>1.0657430696069748E-3</v>
      </c>
      <c r="M230" s="1">
        <f>'[1]Electricity and CHPs'!I$90</f>
        <v>1.0710554714424131E-3</v>
      </c>
      <c r="N230" s="1">
        <f>'[1]Electricity and CHPs'!J$90</f>
        <v>1.0741581524722557E-3</v>
      </c>
      <c r="O230" s="1">
        <f>'[1]Electricity and CHPs'!K$90</f>
        <v>1.087281759924004E-3</v>
      </c>
      <c r="P230" s="1">
        <f>'[1]Electricity and CHPs'!L$90</f>
        <v>1.0996366104218808E-3</v>
      </c>
      <c r="Q230" s="1">
        <f>'[1]Electricity and CHPs'!M$90</f>
        <v>1.9006722699406212E-3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3.5201704663829911</v>
      </c>
      <c r="H231" s="1">
        <f t="shared" si="225"/>
        <v>3.6268366757388186</v>
      </c>
      <c r="I231" s="1">
        <f t="shared" si="225"/>
        <v>3.8118432144436638</v>
      </c>
      <c r="J231" s="1">
        <f t="shared" si="225"/>
        <v>4.0062895766269504</v>
      </c>
      <c r="K231" s="1">
        <f t="shared" si="225"/>
        <v>4.2106545199586352</v>
      </c>
      <c r="L231" s="1">
        <f t="shared" si="225"/>
        <v>4.4254447752957669</v>
      </c>
      <c r="M231" s="1">
        <f t="shared" si="225"/>
        <v>4.6511946145067533</v>
      </c>
      <c r="N231" s="1">
        <f t="shared" si="225"/>
        <v>4.8884584915151734</v>
      </c>
      <c r="O231" s="1">
        <f t="shared" si="225"/>
        <v>5.1378333712980018</v>
      </c>
      <c r="P231" s="1">
        <f>+P232</f>
        <v>5.3999350440700429</v>
      </c>
      <c r="Q231" s="1">
        <f>+Q232</f>
        <v>5.6754696928143691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3.5201704663829911</v>
      </c>
      <c r="H232" s="1">
        <f>'[1]Electricity and CHPs'!D$123</f>
        <v>3.6268366757388186</v>
      </c>
      <c r="I232" s="1">
        <f>'[1]Electricity and CHPs'!E$123</f>
        <v>3.8118432144436638</v>
      </c>
      <c r="J232" s="1">
        <f>'[1]Electricity and CHPs'!F$123</f>
        <v>4.0062895766269504</v>
      </c>
      <c r="K232" s="1">
        <f>'[1]Electricity and CHPs'!G$123</f>
        <v>4.2106545199586352</v>
      </c>
      <c r="L232" s="1">
        <f>'[1]Electricity and CHPs'!H$123</f>
        <v>4.4254447752957669</v>
      </c>
      <c r="M232" s="1">
        <f>'[1]Electricity and CHPs'!I$123</f>
        <v>4.6511946145067533</v>
      </c>
      <c r="N232" s="1">
        <f>'[1]Electricity and CHPs'!J$123</f>
        <v>4.8884584915151734</v>
      </c>
      <c r="O232" s="1">
        <f>'[1]Electricity and CHPs'!K$123</f>
        <v>5.1378333712980018</v>
      </c>
      <c r="P232" s="1">
        <f>'[1]Electricity and CHPs'!L$123</f>
        <v>5.3999350440700429</v>
      </c>
      <c r="Q232" s="1">
        <f>'[1]Electricity and CHPs'!M$123</f>
        <v>5.6754696928143691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6.5376097830525621</v>
      </c>
      <c r="G233" s="1">
        <f t="shared" ref="G233:K233" si="226">SUM(G234,G240,G273,G282,G288)</f>
        <v>8.244454561731196</v>
      </c>
      <c r="H233" s="1">
        <f t="shared" si="226"/>
        <v>8.5998333296417115</v>
      </c>
      <c r="I233" s="1">
        <f t="shared" si="226"/>
        <v>13.925276690860553</v>
      </c>
      <c r="J233" s="1">
        <f t="shared" si="226"/>
        <v>17.803530235733952</v>
      </c>
      <c r="K233" s="1">
        <f t="shared" si="226"/>
        <v>16.993658288681416</v>
      </c>
      <c r="L233" s="1">
        <f t="shared" ref="L233:O233" si="227">SUM(L234,L240,L273,L282,L288)</f>
        <v>18.11013694776749</v>
      </c>
      <c r="M233" s="1">
        <f t="shared" si="227"/>
        <v>17.110944499759174</v>
      </c>
      <c r="N233" s="1">
        <f t="shared" si="227"/>
        <v>16.963317821343793</v>
      </c>
      <c r="O233" s="1">
        <f t="shared" si="227"/>
        <v>17.008091687875734</v>
      </c>
      <c r="P233" s="1">
        <f>SUM(P234,P240,P273,P282,P288)</f>
        <v>17.7116495729056</v>
      </c>
      <c r="Q233" s="1">
        <f>SUM(Q234,Q240,Q273,Q282,Q288)</f>
        <v>18.277387613971833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0.92500489365477301</v>
      </c>
      <c r="G234" s="1">
        <f t="shared" ref="G234:O234" si="228">+G235</f>
        <v>2.0702297339291764</v>
      </c>
      <c r="H234" s="1">
        <f t="shared" si="228"/>
        <v>3.2652345470008691E-2</v>
      </c>
      <c r="I234" s="1">
        <f t="shared" si="228"/>
        <v>1.2581883695690483</v>
      </c>
      <c r="J234" s="1">
        <f t="shared" si="228"/>
        <v>0.79800425715317436</v>
      </c>
      <c r="K234" s="1">
        <f t="shared" si="228"/>
        <v>4.2142111069413027E-2</v>
      </c>
      <c r="L234" s="1">
        <f t="shared" si="228"/>
        <v>4.7461988699791312E-2</v>
      </c>
      <c r="M234" s="1">
        <f t="shared" si="228"/>
        <v>5.0903333215277166E-2</v>
      </c>
      <c r="N234" s="1">
        <f t="shared" si="228"/>
        <v>4.7260277290825575E-2</v>
      </c>
      <c r="O234" s="1">
        <f t="shared" si="228"/>
        <v>5.1326143707845953E-2</v>
      </c>
      <c r="P234" s="1">
        <f>+P235</f>
        <v>4.8442014397928036E-2</v>
      </c>
      <c r="Q234" s="1">
        <f>+Q235</f>
        <v>5.3878160091657794E-2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0.92500489365477301</v>
      </c>
      <c r="G235" s="1">
        <f>'[1]Electricity and CHPs'!C$104</f>
        <v>2.0702297339291764</v>
      </c>
      <c r="H235" s="1">
        <f>'[1]Electricity and CHPs'!D$104</f>
        <v>3.2652345470008691E-2</v>
      </c>
      <c r="I235" s="1">
        <f>'[1]Electricity and CHPs'!E$104</f>
        <v>1.2581883695690483</v>
      </c>
      <c r="J235" s="1">
        <f>'[1]Electricity and CHPs'!F$104</f>
        <v>0.79800425715317436</v>
      </c>
      <c r="K235" s="1">
        <f>'[1]Electricity and CHPs'!G$104</f>
        <v>4.2142111069413027E-2</v>
      </c>
      <c r="L235" s="1">
        <f>'[1]Electricity and CHPs'!H$104</f>
        <v>4.7461988699791312E-2</v>
      </c>
      <c r="M235" s="1">
        <f>'[1]Electricity and CHPs'!I$104</f>
        <v>5.0903333215277166E-2</v>
      </c>
      <c r="N235" s="1">
        <f>'[1]Electricity and CHPs'!J$104</f>
        <v>4.7260277290825575E-2</v>
      </c>
      <c r="O235" s="1">
        <f>'[1]Electricity and CHPs'!K$104</f>
        <v>5.1326143707845953E-2</v>
      </c>
      <c r="P235" s="1">
        <f>'[1]Electricity and CHPs'!L$104</f>
        <v>4.8442014397928036E-2</v>
      </c>
      <c r="Q235" s="1">
        <f>'[1]Electricity and CHPs'!M$104</f>
        <v>5.3878160091657794E-2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0.92500489365477301</v>
      </c>
      <c r="G236" s="1">
        <f t="shared" ref="G236:O236" si="229">G237</f>
        <v>2.0702297339291764</v>
      </c>
      <c r="H236" s="1">
        <f t="shared" si="229"/>
        <v>3.2652345470008691E-2</v>
      </c>
      <c r="I236" s="1">
        <f t="shared" si="229"/>
        <v>1.2581883695690483</v>
      </c>
      <c r="J236" s="1">
        <f t="shared" si="229"/>
        <v>0.79800425715317436</v>
      </c>
      <c r="K236" s="1">
        <f t="shared" si="229"/>
        <v>4.2142111069413027E-2</v>
      </c>
      <c r="L236" s="1">
        <f t="shared" si="229"/>
        <v>4.7461988699791312E-2</v>
      </c>
      <c r="M236" s="1">
        <f t="shared" si="229"/>
        <v>5.0903333215277166E-2</v>
      </c>
      <c r="N236" s="1">
        <f t="shared" si="229"/>
        <v>4.7260277290825575E-2</v>
      </c>
      <c r="O236" s="1">
        <f t="shared" si="229"/>
        <v>5.1326143707845953E-2</v>
      </c>
      <c r="P236" s="1">
        <f>P237</f>
        <v>4.8442014397928036E-2</v>
      </c>
      <c r="Q236" s="1">
        <f>Q237</f>
        <v>5.3878160091657794E-2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0.92500489365477301</v>
      </c>
      <c r="G237" s="1">
        <f t="shared" ref="G237:K237" si="230">G235-G239</f>
        <v>2.0702297339291764</v>
      </c>
      <c r="H237" s="1">
        <f t="shared" si="230"/>
        <v>3.2652345470008691E-2</v>
      </c>
      <c r="I237" s="1">
        <f t="shared" si="230"/>
        <v>1.2581883695690483</v>
      </c>
      <c r="J237" s="1">
        <f t="shared" si="230"/>
        <v>0.79800425715317436</v>
      </c>
      <c r="K237" s="1">
        <f t="shared" si="230"/>
        <v>4.2142111069413027E-2</v>
      </c>
      <c r="L237" s="1">
        <f t="shared" ref="L237:O237" si="231">L235-L239</f>
        <v>4.7461988699791312E-2</v>
      </c>
      <c r="M237" s="1">
        <f t="shared" si="231"/>
        <v>5.0903333215277166E-2</v>
      </c>
      <c r="N237" s="1">
        <f t="shared" si="231"/>
        <v>4.7260277290825575E-2</v>
      </c>
      <c r="O237" s="1">
        <f t="shared" si="231"/>
        <v>5.1326143707845953E-2</v>
      </c>
      <c r="P237" s="1">
        <f>P235-P239</f>
        <v>4.8442014397928036E-2</v>
      </c>
      <c r="Q237" s="1">
        <f>Q235-Q239</f>
        <v>5.3878160091657794E-2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3.0126675882916452</v>
      </c>
      <c r="G240" s="1">
        <f t="shared" ref="G240:K240" si="235">SUM(G241:G250)</f>
        <v>2.5056939226838608</v>
      </c>
      <c r="H240" s="1">
        <f t="shared" si="235"/>
        <v>2.5734494951547848</v>
      </c>
      <c r="I240" s="1">
        <f t="shared" si="235"/>
        <v>6.4032683604796983</v>
      </c>
      <c r="J240" s="1">
        <f t="shared" si="235"/>
        <v>9.6596539697273922</v>
      </c>
      <c r="K240" s="1">
        <f t="shared" si="235"/>
        <v>8.9315228185591558</v>
      </c>
      <c r="L240" s="1">
        <f t="shared" ref="L240:O240" si="236">SUM(L241:L250)</f>
        <v>8.639198063281361</v>
      </c>
      <c r="M240" s="1">
        <f t="shared" si="236"/>
        <v>7.3387133614557936</v>
      </c>
      <c r="N240" s="1">
        <f t="shared" si="236"/>
        <v>7.1800993109332625</v>
      </c>
      <c r="O240" s="1">
        <f t="shared" si="236"/>
        <v>7.3574964001089942</v>
      </c>
      <c r="P240" s="1">
        <f>SUM(P241:P250)</f>
        <v>7.8227145551594486</v>
      </c>
      <c r="Q240" s="1">
        <f>SUM(Q241:Q250)</f>
        <v>8.3198722255733557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0.78584511957607517</v>
      </c>
      <c r="G241" s="1">
        <f>'[1]Electricity and CHPs_IN'!C$39*0.75-G88-G242</f>
        <v>0.10575286244626983</v>
      </c>
      <c r="H241" s="1">
        <f>'[1]Electricity and CHPs_IN'!D$39*0.75-H88-H242</f>
        <v>7.334537486274903E-2</v>
      </c>
      <c r="I241" s="1">
        <f>'[1]Electricity and CHPs_IN'!E$39*0.75-I88-I242</f>
        <v>0.92815970622139421</v>
      </c>
      <c r="J241" s="1">
        <f>'[1]Electricity and CHPs'!F$103-J242</f>
        <v>1.0974244464472529</v>
      </c>
      <c r="K241" s="1">
        <f>'[1]Electricity and CHPs'!G$103-K242</f>
        <v>0.21832127904184914</v>
      </c>
      <c r="L241" s="1">
        <f>'[1]Electricity and CHPs'!H$103-L242</f>
        <v>0.16557060012444358</v>
      </c>
      <c r="M241" s="1">
        <f>'[1]Electricity and CHPs'!I$103-M242</f>
        <v>0.1040886843801119</v>
      </c>
      <c r="N241" s="1">
        <f>'[1]Electricity and CHPs'!J$103-N242</f>
        <v>6.7283681852676511E-2</v>
      </c>
      <c r="O241" s="1">
        <f>'[1]Electricity and CHPs'!K$103-O242</f>
        <v>0.10832135682913403</v>
      </c>
      <c r="P241" s="1">
        <f>'[1]Electricity and CHPs'!L$103-P242</f>
        <v>0.16183523224547916</v>
      </c>
      <c r="Q241" s="1">
        <f>'[1]Electricity and CHPs'!M$103-Q242</f>
        <v>0.28184684971353563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0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2.4511352715905271E-3</v>
      </c>
      <c r="J243" s="1">
        <f>'[1]Electricity and CHPs'!F$107</f>
        <v>3.2863836613116005E-3</v>
      </c>
      <c r="K243" s="1">
        <f>'[1]Electricity and CHPs'!G$107</f>
        <v>5.5737217729773143E-3</v>
      </c>
      <c r="L243" s="1">
        <f>'[1]Electricity and CHPs'!H$107</f>
        <v>7.8324773647492803E-3</v>
      </c>
      <c r="M243" s="1">
        <f>'[1]Electricity and CHPs'!I$107</f>
        <v>1.2355885933283553E-2</v>
      </c>
      <c r="N243" s="1">
        <f>'[1]Electricity and CHPs'!J$107</f>
        <v>1.0230758034521746E-2</v>
      </c>
      <c r="O243" s="1">
        <f>'[1]Electricity and CHPs'!K$107</f>
        <v>1.7207709214569461E-2</v>
      </c>
      <c r="P243" s="1">
        <f>'[1]Electricity and CHPs'!L$107</f>
        <v>1.5898935375806309E-2</v>
      </c>
      <c r="Q243" s="1">
        <f>'[1]Electricity and CHPs'!M$107</f>
        <v>3.4624964962241732E-2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4.6358781655700801E-2</v>
      </c>
      <c r="G244" s="1">
        <f>'[1]Electricity and CHPs'!C$109</f>
        <v>1.050470409064173E-2</v>
      </c>
      <c r="H244" s="1">
        <f>'[1]Electricity and CHPs'!D$109</f>
        <v>4.3693815034614655E-2</v>
      </c>
      <c r="I244" s="1">
        <f>'[1]Electricity and CHPs'!E$109</f>
        <v>4.0245057157693387E-2</v>
      </c>
      <c r="J244" s="1">
        <f>'[1]Electricity and CHPs'!F$109</f>
        <v>0.10704172544651018</v>
      </c>
      <c r="K244" s="1">
        <f>'[1]Electricity and CHPs'!G$109</f>
        <v>0.10558589557524999</v>
      </c>
      <c r="L244" s="1">
        <f>'[1]Electricity and CHPs'!H$109</f>
        <v>0.13511207950471563</v>
      </c>
      <c r="M244" s="1">
        <f>'[1]Electricity and CHPs'!I$109</f>
        <v>0.17579210155660854</v>
      </c>
      <c r="N244" s="1">
        <f>'[1]Electricity and CHPs'!J$109</f>
        <v>0.15488604177571022</v>
      </c>
      <c r="O244" s="1">
        <f>'[1]Electricity and CHPs'!K$109</f>
        <v>0.19683371503454142</v>
      </c>
      <c r="P244" s="1">
        <f>'[1]Electricity and CHPs'!L$109</f>
        <v>0.44682145006688306</v>
      </c>
      <c r="Q244" s="1">
        <f>'[1]Electricity and CHPs'!M$109</f>
        <v>0.43807330897679458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6.3537308472970455E-2</v>
      </c>
      <c r="G246" s="1">
        <f>'[1]Electricity and CHPs'!C$112</f>
        <v>6.0566193893522184E-2</v>
      </c>
      <c r="H246" s="1">
        <f>'[1]Electricity and CHPs'!D$112</f>
        <v>0.31104670835936538</v>
      </c>
      <c r="I246" s="1">
        <f>'[1]Electricity and CHPs'!E$112</f>
        <v>1.3025766217928643</v>
      </c>
      <c r="J246" s="1">
        <f>'[1]Electricity and CHPs'!F$112</f>
        <v>1.3861509832144281</v>
      </c>
      <c r="K246" s="1">
        <f>'[1]Electricity and CHPs'!G$112</f>
        <v>1.5837160215815511</v>
      </c>
      <c r="L246" s="1">
        <f>'[1]Electricity and CHPs'!H$112</f>
        <v>1.4343574566885922</v>
      </c>
      <c r="M246" s="1">
        <f>'[1]Electricity and CHPs'!I$112</f>
        <v>1.5356517011156035</v>
      </c>
      <c r="N246" s="1">
        <f>'[1]Electricity and CHPs'!J$112</f>
        <v>1.483896154074128</v>
      </c>
      <c r="O246" s="1">
        <f>'[1]Electricity and CHPs'!K$112</f>
        <v>1.5085735076978983</v>
      </c>
      <c r="P246" s="1">
        <f>'[1]Electricity and CHPs'!L$112</f>
        <v>1.3270474496447346</v>
      </c>
      <c r="Q246" s="1">
        <f>'[1]Electricity and CHPs'!M$112</f>
        <v>1.3669077712239364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1.4243178618529033</v>
      </c>
      <c r="G248" s="1">
        <f>'[1]Electricity and CHPs'!C$115</f>
        <v>1.5786022545227587</v>
      </c>
      <c r="H248" s="1">
        <f>'[1]Electricity and CHPs'!D$115</f>
        <v>1.4831847683385007</v>
      </c>
      <c r="I248" s="1">
        <f>'[1]Electricity and CHPs'!E$115</f>
        <v>1.3241516632157311</v>
      </c>
      <c r="J248" s="1">
        <f>'[1]Electricity and CHPs'!F$115</f>
        <v>1.1651213983923441</v>
      </c>
      <c r="K248" s="1">
        <f>'[1]Electricity and CHPs'!G$115</f>
        <v>1.0060920417079373</v>
      </c>
      <c r="L248" s="1">
        <f>'[1]Electricity and CHPs'!H$115</f>
        <v>1.0060996940095359</v>
      </c>
      <c r="M248" s="1">
        <f>'[1]Electricity and CHPs'!I$115</f>
        <v>1.0061129871596706</v>
      </c>
      <c r="N248" s="1">
        <f>'[1]Electricity and CHPs'!J$115</f>
        <v>1.0061279022845857</v>
      </c>
      <c r="O248" s="1">
        <f>'[1]Electricity and CHPs'!K$115</f>
        <v>1.0061705702703085</v>
      </c>
      <c r="P248" s="1">
        <f>'[1]Electricity and CHPs'!L$115</f>
        <v>1.0062231272797366</v>
      </c>
      <c r="Q248" s="1">
        <f>'[1]Electricity and CHPs'!M$115</f>
        <v>1.0080253265334826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0.69260851673399548</v>
      </c>
      <c r="G249" s="1">
        <f>'[1]Electricity and CHPs'!C$116</f>
        <v>0.75026790773066843</v>
      </c>
      <c r="H249" s="1">
        <f>'[1]Electricity and CHPs'!D$116</f>
        <v>0.66217882855955534</v>
      </c>
      <c r="I249" s="1">
        <f>'[1]Electricity and CHPs'!E$116</f>
        <v>2.8040834420503362</v>
      </c>
      <c r="J249" s="1">
        <f>'[1]Electricity and CHPs'!F$116</f>
        <v>5.8958635766019212</v>
      </c>
      <c r="K249" s="1">
        <f>'[1]Electricity and CHPs'!G$116</f>
        <v>6.0076701873133445</v>
      </c>
      <c r="L249" s="1">
        <f>'[1]Electricity and CHPs'!H$116</f>
        <v>5.8867748300484237</v>
      </c>
      <c r="M249" s="1">
        <f>'[1]Electricity and CHPs'!I$116</f>
        <v>4.4961695991936956</v>
      </c>
      <c r="N249" s="1">
        <f>'[1]Electricity and CHPs'!J$116</f>
        <v>4.4491167886252612</v>
      </c>
      <c r="O249" s="1">
        <f>'[1]Electricity and CHPs'!K$116</f>
        <v>4.5008999423300251</v>
      </c>
      <c r="P249" s="1">
        <f>'[1]Electricity and CHPs'!L$116</f>
        <v>4.8506668329675291</v>
      </c>
      <c r="Q249" s="1">
        <f>'[1]Electricity and CHPs'!M$116</f>
        <v>5.160346099383621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1.6007347700894754E-3</v>
      </c>
      <c r="J250" s="1">
        <f>'[1]Electricity and CHPs'!F$118</f>
        <v>4.7654559636228369E-3</v>
      </c>
      <c r="K250" s="1">
        <f>'[1]Electricity and CHPs'!G$118</f>
        <v>4.563671566245403E-3</v>
      </c>
      <c r="L250" s="1">
        <f>'[1]Electricity and CHPs'!H$118</f>
        <v>3.4509255409009617E-3</v>
      </c>
      <c r="M250" s="1">
        <f>'[1]Electricity and CHPs'!I$118</f>
        <v>8.5424021168197337E-3</v>
      </c>
      <c r="N250" s="1">
        <f>'[1]Electricity and CHPs'!J$118</f>
        <v>8.5579842863790691E-3</v>
      </c>
      <c r="O250" s="1">
        <f>'[1]Electricity and CHPs'!K$118</f>
        <v>1.9489598732516555E-2</v>
      </c>
      <c r="P250" s="1">
        <f>'[1]Electricity and CHPs'!L$118</f>
        <v>1.4221527579279454E-2</v>
      </c>
      <c r="Q250" s="1">
        <f>'[1]Electricity and CHPs'!M$118</f>
        <v>3.0047904779742996E-2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1.5461842077564205</v>
      </c>
      <c r="G251" s="1">
        <f t="shared" ref="G251:K251" si="237">SUM(G252:G261)</f>
        <v>0.8859325768244255</v>
      </c>
      <c r="H251" s="1">
        <f t="shared" si="237"/>
        <v>0.99370268200302381</v>
      </c>
      <c r="I251" s="1">
        <f t="shared" si="237"/>
        <v>4.8353656373424254</v>
      </c>
      <c r="J251" s="1">
        <f t="shared" si="237"/>
        <v>8.2061485895295654</v>
      </c>
      <c r="K251" s="1">
        <f t="shared" si="237"/>
        <v>7.7308125448515739</v>
      </c>
      <c r="L251" s="1">
        <f t="shared" ref="L251:O251" si="238">SUM(L252:L261)</f>
        <v>7.4970107409409259</v>
      </c>
      <c r="M251" s="1">
        <f t="shared" si="238"/>
        <v>6.2237878947175131</v>
      </c>
      <c r="N251" s="1">
        <f t="shared" si="238"/>
        <v>6.0746281386553447</v>
      </c>
      <c r="O251" s="1">
        <f t="shared" si="238"/>
        <v>6.2497561902740886</v>
      </c>
      <c r="P251" s="1">
        <f>SUM(P252:P261)</f>
        <v>6.7015495575799324</v>
      </c>
      <c r="Q251" s="1">
        <f>SUM(Q252:Q261)</f>
        <v>7.1656192794516658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0.76498348783380787</v>
      </c>
      <c r="G252" s="1">
        <f t="shared" si="239"/>
        <v>0.1010578663913763</v>
      </c>
      <c r="H252" s="1">
        <f t="shared" si="239"/>
        <v>6.6849356785539799E-2</v>
      </c>
      <c r="I252" s="1">
        <f t="shared" si="239"/>
        <v>0.88361654534269185</v>
      </c>
      <c r="J252" s="1">
        <f t="shared" si="239"/>
        <v>1.0601675839960922</v>
      </c>
      <c r="K252" s="1">
        <f t="shared" si="239"/>
        <v>0.21296014441947261</v>
      </c>
      <c r="L252" s="1">
        <f t="shared" ref="L252:O252" si="240">L241-L263</f>
        <v>0.16261870441942219</v>
      </c>
      <c r="M252" s="1">
        <f t="shared" si="240"/>
        <v>0.10230013825781942</v>
      </c>
      <c r="N252" s="1">
        <f t="shared" si="240"/>
        <v>6.620104305667035E-2</v>
      </c>
      <c r="O252" s="1">
        <f t="shared" si="240"/>
        <v>0.10658909470543777</v>
      </c>
      <c r="P252" s="1">
        <f t="shared" ref="P252:Q261" si="241">P241-P263</f>
        <v>0.15910631452123569</v>
      </c>
      <c r="Q252" s="1">
        <f t="shared" si="241"/>
        <v>0.27621027191163205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0</v>
      </c>
      <c r="L253" s="1">
        <f t="shared" ref="L253:O253" si="242">L242-L264</f>
        <v>0</v>
      </c>
      <c r="M253" s="1">
        <f t="shared" si="242"/>
        <v>0</v>
      </c>
      <c r="N253" s="1">
        <f t="shared" si="242"/>
        <v>0</v>
      </c>
      <c r="O253" s="1">
        <f t="shared" si="242"/>
        <v>0</v>
      </c>
      <c r="P253" s="1">
        <f t="shared" si="241"/>
        <v>0</v>
      </c>
      <c r="Q253" s="1">
        <f t="shared" si="241"/>
        <v>0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2.3335032390792215E-3</v>
      </c>
      <c r="J254" s="1">
        <f t="shared" si="239"/>
        <v>3.1748130247838554E-3</v>
      </c>
      <c r="K254" s="1">
        <f t="shared" si="239"/>
        <v>5.4368525090020209E-3</v>
      </c>
      <c r="L254" s="1">
        <f t="shared" ref="L254:O254" si="243">L243-L265</f>
        <v>7.6928350835997099E-3</v>
      </c>
      <c r="M254" s="1">
        <f t="shared" si="243"/>
        <v>1.214357590164975E-2</v>
      </c>
      <c r="N254" s="1">
        <f t="shared" si="243"/>
        <v>1.0066138393388293E-2</v>
      </c>
      <c r="O254" s="1">
        <f t="shared" si="243"/>
        <v>1.6932525596301116E-2</v>
      </c>
      <c r="P254" s="1">
        <f t="shared" si="241"/>
        <v>1.5630842415196668E-2</v>
      </c>
      <c r="Q254" s="1">
        <f t="shared" si="241"/>
        <v>3.3932509789880487E-2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4.5128106797729904E-2</v>
      </c>
      <c r="G255" s="1">
        <f t="shared" ref="G255:K255" si="244">G244-G266</f>
        <v>1.0038338045103769E-2</v>
      </c>
      <c r="H255" s="1">
        <f t="shared" si="244"/>
        <v>3.9823962124894932E-2</v>
      </c>
      <c r="I255" s="1">
        <f t="shared" si="244"/>
        <v>3.8313663192267235E-2</v>
      </c>
      <c r="J255" s="1">
        <f t="shared" si="244"/>
        <v>0.10340772690163885</v>
      </c>
      <c r="K255" s="1">
        <f t="shared" si="244"/>
        <v>0.10299311028703903</v>
      </c>
      <c r="L255" s="1">
        <f t="shared" ref="L255:O255" si="245">L244-L266</f>
        <v>0.13270321726174064</v>
      </c>
      <c r="M255" s="1">
        <f t="shared" si="245"/>
        <v>0.17277148232752362</v>
      </c>
      <c r="N255" s="1">
        <f t="shared" si="245"/>
        <v>0.15239382325899203</v>
      </c>
      <c r="O255" s="1">
        <f t="shared" si="245"/>
        <v>0.19368597391310588</v>
      </c>
      <c r="P255" s="1">
        <f t="shared" si="241"/>
        <v>0.43928700310041452</v>
      </c>
      <c r="Q255" s="1">
        <f t="shared" si="241"/>
        <v>0.42931240108836255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6.185059960599551E-2</v>
      </c>
      <c r="G257" s="1">
        <f t="shared" si="248"/>
        <v>5.7877301746186903E-2</v>
      </c>
      <c r="H257" s="1">
        <f t="shared" si="248"/>
        <v>0.28349807227781365</v>
      </c>
      <c r="I257" s="1">
        <f t="shared" si="248"/>
        <v>1.2400648798669369</v>
      </c>
      <c r="J257" s="1">
        <f t="shared" si="248"/>
        <v>1.3390920383500688</v>
      </c>
      <c r="K257" s="1">
        <f t="shared" si="248"/>
        <v>1.5448260204209874</v>
      </c>
      <c r="L257" s="1">
        <f t="shared" ref="L257:O257" si="249">L246-L268</f>
        <v>1.4087848392511841</v>
      </c>
      <c r="M257" s="1">
        <f t="shared" si="249"/>
        <v>1.5092647416533034</v>
      </c>
      <c r="N257" s="1">
        <f t="shared" si="249"/>
        <v>1.4600192867355866</v>
      </c>
      <c r="O257" s="1">
        <f t="shared" si="249"/>
        <v>1.4844485814165667</v>
      </c>
      <c r="P257" s="1">
        <f t="shared" si="241"/>
        <v>1.3046703488367073</v>
      </c>
      <c r="Q257" s="1">
        <f t="shared" si="241"/>
        <v>1.3395713578194182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0.67422201351888722</v>
      </c>
      <c r="G260" s="1">
        <f t="shared" si="254"/>
        <v>0.71695907064175846</v>
      </c>
      <c r="H260" s="1">
        <f t="shared" si="254"/>
        <v>0.60353129081477541</v>
      </c>
      <c r="I260" s="1">
        <f t="shared" si="254"/>
        <v>2.6695131315322875</v>
      </c>
      <c r="J260" s="1">
        <f t="shared" si="254"/>
        <v>5.6957027554944757</v>
      </c>
      <c r="K260" s="1">
        <f t="shared" si="254"/>
        <v>5.8601448119473867</v>
      </c>
      <c r="L260" s="1">
        <f t="shared" ref="L260:O260" si="255">L249-L271</f>
        <v>5.7818217446323699</v>
      </c>
      <c r="M260" s="1">
        <f t="shared" si="255"/>
        <v>4.4189123377565078</v>
      </c>
      <c r="N260" s="1">
        <f t="shared" si="255"/>
        <v>4.3775275665331224</v>
      </c>
      <c r="O260" s="1">
        <f t="shared" si="255"/>
        <v>4.4289220912314322</v>
      </c>
      <c r="P260" s="1">
        <f t="shared" si="241"/>
        <v>4.7688733290980725</v>
      </c>
      <c r="Q260" s="1">
        <f t="shared" si="241"/>
        <v>5.0571457538644555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1.5239141691623969E-3</v>
      </c>
      <c r="J261" s="1">
        <f t="shared" si="256"/>
        <v>4.6036717625067254E-3</v>
      </c>
      <c r="K261" s="1">
        <f t="shared" si="256"/>
        <v>4.4516052676860964E-3</v>
      </c>
      <c r="L261" s="1">
        <f t="shared" ref="L261:O261" si="257">L250-L272</f>
        <v>3.3894002926088268E-3</v>
      </c>
      <c r="M261" s="1">
        <f t="shared" si="257"/>
        <v>8.3956188207094003E-3</v>
      </c>
      <c r="N261" s="1">
        <f t="shared" si="257"/>
        <v>8.4202806775853043E-3</v>
      </c>
      <c r="O261" s="1">
        <f t="shared" si="257"/>
        <v>1.9177923411244208E-2</v>
      </c>
      <c r="P261" s="1">
        <f t="shared" si="241"/>
        <v>1.398171960830534E-2</v>
      </c>
      <c r="Q261" s="1">
        <f t="shared" si="241"/>
        <v>2.9446984977916747E-2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1.4664833805352246</v>
      </c>
      <c r="G262" s="1">
        <f t="shared" ref="G262:K262" si="258">SUM(G263:G272)</f>
        <v>1.6197613458594355</v>
      </c>
      <c r="H262" s="1">
        <f t="shared" si="258"/>
        <v>1.5797468131517614</v>
      </c>
      <c r="I262" s="1">
        <f t="shared" si="258"/>
        <v>1.567902723137274</v>
      </c>
      <c r="J262" s="1">
        <f t="shared" si="258"/>
        <v>1.4535053801978253</v>
      </c>
      <c r="K262" s="1">
        <f t="shared" si="258"/>
        <v>1.2007102737075808</v>
      </c>
      <c r="L262" s="1">
        <f t="shared" ref="L262:O262" si="259">SUM(L263:L272)</f>
        <v>1.1421873223404357</v>
      </c>
      <c r="M262" s="1">
        <f t="shared" si="259"/>
        <v>1.1149254667382797</v>
      </c>
      <c r="N262" s="1">
        <f t="shared" si="259"/>
        <v>1.1054711722779174</v>
      </c>
      <c r="O262" s="1">
        <f t="shared" si="259"/>
        <v>1.1077402098349056</v>
      </c>
      <c r="P262" s="1">
        <f>SUM(P263:P272)</f>
        <v>1.1211649975795159</v>
      </c>
      <c r="Q262" s="1">
        <f>SUM(Q263:Q272)</f>
        <v>1.1542529461216897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2.0861631742267326E-2</v>
      </c>
      <c r="G263" s="1">
        <f t="shared" si="260"/>
        <v>4.694996054893528E-3</v>
      </c>
      <c r="H263" s="1">
        <f t="shared" si="260"/>
        <v>6.4960180772092339E-3</v>
      </c>
      <c r="I263" s="1">
        <f t="shared" si="260"/>
        <v>4.4543160878702415E-2</v>
      </c>
      <c r="J263" s="1">
        <f t="shared" si="260"/>
        <v>3.7256862451160749E-2</v>
      </c>
      <c r="K263" s="1">
        <f t="shared" si="260"/>
        <v>5.3611346223765175E-3</v>
      </c>
      <c r="L263" s="1">
        <f t="shared" ref="L263:O263" si="261">L241*IFERROR(L120/L88,0)</f>
        <v>2.9518957050213945E-3</v>
      </c>
      <c r="M263" s="1">
        <f t="shared" si="261"/>
        <v>1.7885461222924791E-3</v>
      </c>
      <c r="N263" s="1">
        <f t="shared" si="261"/>
        <v>1.082638796006163E-3</v>
      </c>
      <c r="O263" s="1">
        <f t="shared" si="261"/>
        <v>1.7322621236962549E-3</v>
      </c>
      <c r="P263" s="1">
        <f t="shared" ref="P263:Q272" si="262">P241*IFERROR(P120/P88,0)</f>
        <v>2.7289177242434621E-3</v>
      </c>
      <c r="Q263" s="1">
        <f t="shared" si="262"/>
        <v>5.6365778019035508E-3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0</v>
      </c>
      <c r="L264" s="1">
        <f t="shared" ref="L264:O264" si="263">L242*IFERROR(L121/L89,0)</f>
        <v>0</v>
      </c>
      <c r="M264" s="1">
        <f t="shared" si="263"/>
        <v>0</v>
      </c>
      <c r="N264" s="1">
        <f t="shared" si="263"/>
        <v>0</v>
      </c>
      <c r="O264" s="1">
        <f t="shared" si="263"/>
        <v>0</v>
      </c>
      <c r="P264" s="1">
        <f t="shared" si="262"/>
        <v>0</v>
      </c>
      <c r="Q264" s="1">
        <f t="shared" si="262"/>
        <v>0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1.1763203251130546E-4</v>
      </c>
      <c r="J265" s="1">
        <f t="shared" si="260"/>
        <v>1.1157063652774514E-4</v>
      </c>
      <c r="K265" s="1">
        <f t="shared" si="260"/>
        <v>1.3686926397529325E-4</v>
      </c>
      <c r="L265" s="1">
        <f t="shared" ref="L265:O265" si="264">L243*IFERROR(L122/L90,0)</f>
        <v>1.3964228114957068E-4</v>
      </c>
      <c r="M265" s="1">
        <f t="shared" si="264"/>
        <v>2.1231003163380295E-4</v>
      </c>
      <c r="N265" s="1">
        <f t="shared" si="264"/>
        <v>1.6461964113345258E-4</v>
      </c>
      <c r="O265" s="1">
        <f t="shared" si="264"/>
        <v>2.7518361826834594E-4</v>
      </c>
      <c r="P265" s="1">
        <f t="shared" si="262"/>
        <v>2.6809296060964022E-4</v>
      </c>
      <c r="Q265" s="1">
        <f t="shared" si="262"/>
        <v>6.9245517236124412E-4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1.2306748579708963E-3</v>
      </c>
      <c r="G266" s="1">
        <f t="shared" si="260"/>
        <v>4.6636604553796122E-4</v>
      </c>
      <c r="H266" s="1">
        <f t="shared" si="260"/>
        <v>3.8698529097197262E-3</v>
      </c>
      <c r="I266" s="1">
        <f t="shared" si="260"/>
        <v>1.9313939654261513E-3</v>
      </c>
      <c r="J266" s="1">
        <f t="shared" si="260"/>
        <v>3.6339985448713315E-3</v>
      </c>
      <c r="K266" s="1">
        <f t="shared" si="260"/>
        <v>2.5927852882109514E-3</v>
      </c>
      <c r="L266" s="1">
        <f t="shared" ref="L266:O266" si="265">L244*IFERROR(L123/L91,0)</f>
        <v>2.4088622429749721E-3</v>
      </c>
      <c r="M266" s="1">
        <f t="shared" si="265"/>
        <v>3.0206192290849268E-3</v>
      </c>
      <c r="N266" s="1">
        <f t="shared" si="265"/>
        <v>2.492218516718177E-3</v>
      </c>
      <c r="O266" s="1">
        <f t="shared" si="265"/>
        <v>3.1477411214355451E-3</v>
      </c>
      <c r="P266" s="1">
        <f t="shared" si="262"/>
        <v>7.5344469664685408E-3</v>
      </c>
      <c r="Q266" s="1">
        <f t="shared" si="262"/>
        <v>8.7609078884320468E-3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1.6867088669749442E-3</v>
      </c>
      <c r="G268" s="1">
        <f t="shared" si="260"/>
        <v>2.6888921473352816E-3</v>
      </c>
      <c r="H268" s="1">
        <f t="shared" si="260"/>
        <v>2.7548636081551739E-2</v>
      </c>
      <c r="I268" s="1">
        <f t="shared" si="260"/>
        <v>6.2511741925927261E-2</v>
      </c>
      <c r="J268" s="1">
        <f t="shared" si="260"/>
        <v>4.7058944864359194E-2</v>
      </c>
      <c r="K268" s="1">
        <f t="shared" si="260"/>
        <v>3.8890001160563632E-2</v>
      </c>
      <c r="L268" s="1">
        <f t="shared" ref="L268:O268" si="267">L246*IFERROR(L125/L93,0)</f>
        <v>2.5572617437408077E-2</v>
      </c>
      <c r="M268" s="1">
        <f t="shared" si="267"/>
        <v>2.6386959462300092E-2</v>
      </c>
      <c r="N268" s="1">
        <f t="shared" si="267"/>
        <v>2.3876867338541507E-2</v>
      </c>
      <c r="O268" s="1">
        <f t="shared" si="267"/>
        <v>2.4124926281331564E-2</v>
      </c>
      <c r="P268" s="1">
        <f t="shared" si="262"/>
        <v>2.2377100808027312E-2</v>
      </c>
      <c r="Q268" s="1">
        <f t="shared" si="262"/>
        <v>2.733641340451811E-2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1.4243178618529033</v>
      </c>
      <c r="G270" s="1">
        <f t="shared" si="260"/>
        <v>1.5786022545227587</v>
      </c>
      <c r="H270" s="1">
        <f t="shared" si="260"/>
        <v>1.4831847683385007</v>
      </c>
      <c r="I270" s="1">
        <f t="shared" si="260"/>
        <v>1.3241516632157311</v>
      </c>
      <c r="J270" s="1">
        <f t="shared" si="260"/>
        <v>1.1651213983923441</v>
      </c>
      <c r="K270" s="1">
        <f t="shared" si="260"/>
        <v>1.0060920417079373</v>
      </c>
      <c r="L270" s="1">
        <f t="shared" ref="L270:O270" si="269">L248*IFERROR(L127/L95,0)</f>
        <v>1.0060996940095359</v>
      </c>
      <c r="M270" s="1">
        <f t="shared" si="269"/>
        <v>1.0061129871596706</v>
      </c>
      <c r="N270" s="1">
        <f t="shared" si="269"/>
        <v>1.0061279022845857</v>
      </c>
      <c r="O270" s="1">
        <f t="shared" si="269"/>
        <v>1.0061705702703085</v>
      </c>
      <c r="P270" s="1">
        <f t="shared" si="262"/>
        <v>1.0062231272797366</v>
      </c>
      <c r="Q270" s="1">
        <f t="shared" si="262"/>
        <v>1.0080253265334826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1.8386503215108221E-2</v>
      </c>
      <c r="G271" s="1">
        <f t="shared" si="260"/>
        <v>3.3308837088909998E-2</v>
      </c>
      <c r="H271" s="1">
        <f t="shared" si="260"/>
        <v>5.8647537744779911E-2</v>
      </c>
      <c r="I271" s="1">
        <f t="shared" si="260"/>
        <v>0.13457031051804855</v>
      </c>
      <c r="J271" s="1">
        <f t="shared" si="260"/>
        <v>0.2001608211074459</v>
      </c>
      <c r="K271" s="1">
        <f t="shared" si="260"/>
        <v>0.14752537536595772</v>
      </c>
      <c r="L271" s="1">
        <f t="shared" ref="L271:O271" si="270">L249*IFERROR(L128/L96,0)</f>
        <v>0.10495308541605367</v>
      </c>
      <c r="M271" s="1">
        <f t="shared" si="270"/>
        <v>7.7257261437187641E-2</v>
      </c>
      <c r="N271" s="1">
        <f t="shared" si="270"/>
        <v>7.158922209213868E-2</v>
      </c>
      <c r="O271" s="1">
        <f t="shared" si="270"/>
        <v>7.1977851098592921E-2</v>
      </c>
      <c r="P271" s="1">
        <f t="shared" si="262"/>
        <v>8.1793503869456496E-2</v>
      </c>
      <c r="Q271" s="1">
        <f t="shared" si="262"/>
        <v>0.10320034551916588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7.6820600927078578E-5</v>
      </c>
      <c r="J272" s="1">
        <f t="shared" si="260"/>
        <v>1.6178420111611155E-4</v>
      </c>
      <c r="K272" s="1">
        <f t="shared" si="260"/>
        <v>1.1206629855930637E-4</v>
      </c>
      <c r="L272" s="1">
        <f t="shared" ref="L272:O272" si="271">L250*IFERROR(L129/L97,0)</f>
        <v>6.1525248292134958E-5</v>
      </c>
      <c r="M272" s="1">
        <f t="shared" si="271"/>
        <v>1.467832961103334E-4</v>
      </c>
      <c r="N272" s="1">
        <f t="shared" si="271"/>
        <v>1.3770360879376478E-4</v>
      </c>
      <c r="O272" s="1">
        <f t="shared" si="271"/>
        <v>3.1167532127234773E-4</v>
      </c>
      <c r="P272" s="1">
        <f t="shared" si="262"/>
        <v>2.3980797097411432E-4</v>
      </c>
      <c r="Q272" s="1">
        <f t="shared" si="262"/>
        <v>6.0091980182625101E-4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1.9348669817169535</v>
      </c>
      <c r="G273" s="1">
        <f t="shared" ref="G273:K273" si="272">SUM(G274:G275)</f>
        <v>1.8587791692276758</v>
      </c>
      <c r="H273" s="1">
        <f t="shared" si="272"/>
        <v>2.5503187084095327</v>
      </c>
      <c r="I273" s="1">
        <f t="shared" si="272"/>
        <v>2.2433483487117485</v>
      </c>
      <c r="J273" s="1">
        <f t="shared" si="272"/>
        <v>1.9426945681677796</v>
      </c>
      <c r="K273" s="1">
        <f t="shared" si="272"/>
        <v>1.658940434082127</v>
      </c>
      <c r="L273" s="1">
        <f t="shared" ref="L273:O273" si="273">SUM(L274:L275)</f>
        <v>1.3779712924097298</v>
      </c>
      <c r="M273" s="1">
        <f t="shared" si="273"/>
        <v>1.0998011296393559</v>
      </c>
      <c r="N273" s="1">
        <f t="shared" si="273"/>
        <v>1.0997830570442941</v>
      </c>
      <c r="O273" s="1">
        <f t="shared" si="273"/>
        <v>1.0998001542274622</v>
      </c>
      <c r="P273" s="1">
        <f>SUM(P274:P275)</f>
        <v>1.0997935583142011</v>
      </c>
      <c r="Q273" s="1">
        <f>SUM(Q274:Q275)</f>
        <v>1.0998404721228869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1.9348669817169535</v>
      </c>
      <c r="G274" s="1">
        <f>'[1]Electricity and CHPs'!C$106-G275</f>
        <v>1.8587791692276758</v>
      </c>
      <c r="H274" s="1">
        <f>'[1]Electricity and CHPs'!D$106-H275</f>
        <v>2.5503187084095327</v>
      </c>
      <c r="I274" s="1">
        <f>'[1]Electricity and CHPs'!E$106-I275</f>
        <v>2.2433483487117485</v>
      </c>
      <c r="J274" s="1">
        <f>'[1]Electricity and CHPs'!F$106-J275</f>
        <v>1.9426945681677796</v>
      </c>
      <c r="K274" s="1">
        <f>'[1]Electricity and CHPs'!G$106-K275</f>
        <v>1.658940434082127</v>
      </c>
      <c r="L274" s="1">
        <f>'[1]Electricity and CHPs'!H$106-L275</f>
        <v>1.3779712924097298</v>
      </c>
      <c r="M274" s="1">
        <f>'[1]Electricity and CHPs'!I$106-M275</f>
        <v>1.0998011296393559</v>
      </c>
      <c r="N274" s="1">
        <f>'[1]Electricity and CHPs'!J$106-N275</f>
        <v>1.0997830570442941</v>
      </c>
      <c r="O274" s="1">
        <f>'[1]Electricity and CHPs'!K$106-O275</f>
        <v>1.0998001542274622</v>
      </c>
      <c r="P274" s="1">
        <f>'[1]Electricity and CHPs'!L$106-P275</f>
        <v>1.0997935583142011</v>
      </c>
      <c r="Q274" s="1">
        <f>'[1]Electricity and CHPs'!M$106-Q275</f>
        <v>1.0998404721228869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0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0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0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0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0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0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1.9348669817169535</v>
      </c>
      <c r="G279" s="1">
        <f t="shared" ref="G279:K279" si="276">SUM(G280:G281)</f>
        <v>1.8587791692276758</v>
      </c>
      <c r="H279" s="1">
        <f t="shared" si="276"/>
        <v>2.5503187084095327</v>
      </c>
      <c r="I279" s="1">
        <f t="shared" si="276"/>
        <v>2.2433483487117485</v>
      </c>
      <c r="J279" s="1">
        <f t="shared" si="276"/>
        <v>1.9426945681677796</v>
      </c>
      <c r="K279" s="1">
        <f t="shared" si="276"/>
        <v>1.658940434082127</v>
      </c>
      <c r="L279" s="1">
        <f t="shared" ref="L279:O279" si="277">SUM(L280:L281)</f>
        <v>1.3779712924097298</v>
      </c>
      <c r="M279" s="1">
        <f t="shared" si="277"/>
        <v>1.0998011296393559</v>
      </c>
      <c r="N279" s="1">
        <f t="shared" si="277"/>
        <v>1.0997830570442941</v>
      </c>
      <c r="O279" s="1">
        <f t="shared" si="277"/>
        <v>1.0998001542274622</v>
      </c>
      <c r="P279" s="1">
        <f>SUM(P280:P281)</f>
        <v>1.0997935583142011</v>
      </c>
      <c r="Q279" s="1">
        <f>SUM(Q280:Q281)</f>
        <v>1.0998404721228869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1.9348669817169535</v>
      </c>
      <c r="G280" s="1">
        <f t="shared" ref="G280:K280" si="278">G274</f>
        <v>1.8587791692276758</v>
      </c>
      <c r="H280" s="1">
        <f t="shared" si="278"/>
        <v>2.5503187084095327</v>
      </c>
      <c r="I280" s="1">
        <f t="shared" si="278"/>
        <v>2.2433483487117485</v>
      </c>
      <c r="J280" s="1">
        <f t="shared" si="278"/>
        <v>1.9426945681677796</v>
      </c>
      <c r="K280" s="1">
        <f t="shared" si="278"/>
        <v>1.658940434082127</v>
      </c>
      <c r="L280" s="1">
        <f t="shared" ref="L280:O280" si="279">L274</f>
        <v>1.3779712924097298</v>
      </c>
      <c r="M280" s="1">
        <f t="shared" si="279"/>
        <v>1.0998011296393559</v>
      </c>
      <c r="N280" s="1">
        <f t="shared" si="279"/>
        <v>1.0997830570442941</v>
      </c>
      <c r="O280" s="1">
        <f t="shared" si="279"/>
        <v>1.0998001542274622</v>
      </c>
      <c r="P280" s="1">
        <f>P274</f>
        <v>1.0997935583142011</v>
      </c>
      <c r="Q280" s="1">
        <f>Q274</f>
        <v>1.0998404721228869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</v>
      </c>
      <c r="L281" s="1">
        <f t="shared" ref="L281:O281" si="281">L275</f>
        <v>0</v>
      </c>
      <c r="M281" s="1">
        <f t="shared" si="281"/>
        <v>0</v>
      </c>
      <c r="N281" s="1">
        <f t="shared" si="281"/>
        <v>0</v>
      </c>
      <c r="O281" s="1">
        <f t="shared" si="281"/>
        <v>0</v>
      </c>
      <c r="P281" s="1">
        <f>P275</f>
        <v>0</v>
      </c>
      <c r="Q281" s="1">
        <f>Q275</f>
        <v>0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0.66507031938919048</v>
      </c>
      <c r="G282" s="1">
        <f t="shared" ref="G282:K282" si="282">SUM(G283:G287)</f>
        <v>1.8097517358904838</v>
      </c>
      <c r="H282" s="1">
        <f t="shared" si="282"/>
        <v>3.4434127806073849</v>
      </c>
      <c r="I282" s="1">
        <f t="shared" si="282"/>
        <v>4.0126669636496564</v>
      </c>
      <c r="J282" s="1">
        <f t="shared" si="282"/>
        <v>5.3834878941594644</v>
      </c>
      <c r="K282" s="1">
        <f t="shared" si="282"/>
        <v>6.3359052353992107</v>
      </c>
      <c r="L282" s="1">
        <f t="shared" ref="L282:O282" si="283">SUM(L283:L287)</f>
        <v>8.020924847624272</v>
      </c>
      <c r="M282" s="1">
        <f t="shared" si="283"/>
        <v>8.5627490767255967</v>
      </c>
      <c r="N282" s="1">
        <f t="shared" si="283"/>
        <v>8.5821110095744615</v>
      </c>
      <c r="O282" s="1">
        <f t="shared" si="283"/>
        <v>8.3596351145879133</v>
      </c>
      <c r="P282" s="1">
        <f>SUM(P283:P287)</f>
        <v>8.6160688446302096</v>
      </c>
      <c r="Q282" s="1">
        <f>SUM(Q283:Q287)</f>
        <v>8.6309037037779124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0.66507031938919048</v>
      </c>
      <c r="G283" s="1">
        <f>'[1]Electricity and CHPs'!C$105-G284</f>
        <v>1.8097517358904838</v>
      </c>
      <c r="H283" s="1">
        <f>'[1]Electricity and CHPs'!D$105-H284</f>
        <v>3.4434127806073849</v>
      </c>
      <c r="I283" s="1">
        <f>'[1]Electricity and CHPs'!E$105-I284</f>
        <v>3.9451042484517354</v>
      </c>
      <c r="J283" s="1">
        <f>'[1]Electricity and CHPs'!F$105-J284</f>
        <v>5.3003450617616021</v>
      </c>
      <c r="K283" s="1">
        <f>'[1]Electricity and CHPs'!G$105-K284</f>
        <v>6.2559816019894328</v>
      </c>
      <c r="L283" s="1">
        <f>'[1]Electricity and CHPs'!H$105-L284</f>
        <v>7.9370337738883681</v>
      </c>
      <c r="M283" s="1">
        <f>'[1]Electricity and CHPs'!I$105-M284</f>
        <v>8.4039169627115946</v>
      </c>
      <c r="N283" s="1">
        <f>'[1]Electricity and CHPs'!J$105-N284</f>
        <v>8.4380611454421981</v>
      </c>
      <c r="O283" s="1">
        <f>'[1]Electricity and CHPs'!K$105-O284</f>
        <v>8.1874096536511143</v>
      </c>
      <c r="P283" s="1">
        <f>'[1]Electricity and CHPs'!L$105-P284</f>
        <v>8.469854057626284</v>
      </c>
      <c r="Q283" s="1">
        <f>'[1]Electricity and CHPs'!M$105-Q284</f>
        <v>8.359583346623733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0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0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0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0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0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0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0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1.2881157000080651E-2</v>
      </c>
      <c r="J285" s="1">
        <f>'[1]Electricity and CHPs'!F$110</f>
        <v>2.4612897140426807E-2</v>
      </c>
      <c r="K285" s="1">
        <f>'[1]Electricity and CHPs'!G$110</f>
        <v>2.4483131472194442E-2</v>
      </c>
      <c r="L285" s="1">
        <f>'[1]Electricity and CHPs'!H$110</f>
        <v>2.492824837396072E-2</v>
      </c>
      <c r="M285" s="1">
        <f>'[1]Electricity and CHPs'!I$110</f>
        <v>4.6062068495617538E-2</v>
      </c>
      <c r="N285" s="1">
        <f>'[1]Electricity and CHPs'!J$110</f>
        <v>4.2664055580518556E-2</v>
      </c>
      <c r="O285" s="1">
        <f>'[1]Electricity and CHPs'!K$110</f>
        <v>5.5795989261982169E-2</v>
      </c>
      <c r="P285" s="1">
        <f>'[1]Electricity and CHPs'!L$110</f>
        <v>4.2470756891581238E-2</v>
      </c>
      <c r="Q285" s="1">
        <f>'[1]Electricity and CHPs'!M$110</f>
        <v>7.203085945897364E-2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3.2971189136332735E-2</v>
      </c>
      <c r="J286" s="1">
        <f>'[1]Electricity and CHPs'!F$113</f>
        <v>4.2012764729362911E-2</v>
      </c>
      <c r="K286" s="1">
        <f>'[1]Electricity and CHPs'!G$113</f>
        <v>4.1709406057017194E-2</v>
      </c>
      <c r="L286" s="1">
        <f>'[1]Electricity and CHPs'!H$113</f>
        <v>4.0701653167991042E-2</v>
      </c>
      <c r="M286" s="1">
        <f>'[1]Electricity and CHPs'!I$113</f>
        <v>8.6319014543559086E-2</v>
      </c>
      <c r="N286" s="1">
        <f>'[1]Electricity and CHPs'!J$113</f>
        <v>7.8331615214899661E-2</v>
      </c>
      <c r="O286" s="1">
        <f>'[1]Electricity and CHPs'!K$113</f>
        <v>8.3530210611596489E-2</v>
      </c>
      <c r="P286" s="1">
        <f>'[1]Electricity and CHPs'!L$113</f>
        <v>7.4601970056470651E-2</v>
      </c>
      <c r="Q286" s="1">
        <f>'[1]Electricity and CHPs'!M$113</f>
        <v>0.13828985760271478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2.17103690615074E-2</v>
      </c>
      <c r="J287" s="1">
        <f>'[1]Electricity and CHPs'!F$117</f>
        <v>1.6517170528071622E-2</v>
      </c>
      <c r="K287" s="1">
        <f>'[1]Electricity and CHPs'!G$117</f>
        <v>1.3731095880566951E-2</v>
      </c>
      <c r="L287" s="1">
        <f>'[1]Electricity and CHPs'!H$117</f>
        <v>1.826117219395142E-2</v>
      </c>
      <c r="M287" s="1">
        <f>'[1]Electricity and CHPs'!I$117</f>
        <v>2.6451030974825686E-2</v>
      </c>
      <c r="N287" s="1">
        <f>'[1]Electricity and CHPs'!J$117</f>
        <v>2.3054193336844497E-2</v>
      </c>
      <c r="O287" s="1">
        <f>'[1]Electricity and CHPs'!K$117</f>
        <v>3.2899261063219797E-2</v>
      </c>
      <c r="P287" s="1">
        <f>'[1]Electricity and CHPs'!L$117</f>
        <v>2.9142060055873147E-2</v>
      </c>
      <c r="Q287" s="1">
        <f>'[1]Electricity and CHPs'!M$117</f>
        <v>6.0999640092492223E-2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7.8046484504022719E-3</v>
      </c>
      <c r="J288" s="1">
        <f t="shared" si="284"/>
        <v>1.96895465261408E-2</v>
      </c>
      <c r="K288" s="1">
        <f t="shared" si="284"/>
        <v>2.5147689571513206E-2</v>
      </c>
      <c r="L288" s="1">
        <f t="shared" ref="L288:O288" si="285">SUM(L289:L290)</f>
        <v>2.4580755752337279E-2</v>
      </c>
      <c r="M288" s="1">
        <f t="shared" si="285"/>
        <v>5.8777598723149568E-2</v>
      </c>
      <c r="N288" s="1">
        <f t="shared" si="285"/>
        <v>5.4064166500951222E-2</v>
      </c>
      <c r="O288" s="1">
        <f t="shared" si="285"/>
        <v>0.13983387524351942</v>
      </c>
      <c r="P288" s="1">
        <f>SUM(P289:P290)</f>
        <v>0.12463060040381077</v>
      </c>
      <c r="Q288" s="1">
        <f>SUM(Q289:Q290)</f>
        <v>0.1728930524060176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4.6223168246858149E-3</v>
      </c>
      <c r="J289" s="1">
        <f>'[1]Electricity and CHPs'!F$108</f>
        <v>1.2758889777125944E-2</v>
      </c>
      <c r="K289" s="1">
        <f>'[1]Electricity and CHPs'!G$108</f>
        <v>1.7904249614497676E-2</v>
      </c>
      <c r="L289" s="1">
        <f>'[1]Electricity and CHPs'!H$108</f>
        <v>1.6544563380303287E-2</v>
      </c>
      <c r="M289" s="1">
        <f>'[1]Electricity and CHPs'!I$108</f>
        <v>4.0206042191444691E-2</v>
      </c>
      <c r="N289" s="1">
        <f>'[1]Electricity and CHPs'!J$108</f>
        <v>3.7155821438590822E-2</v>
      </c>
      <c r="O289" s="1">
        <f>'[1]Electricity and CHPs'!K$108</f>
        <v>9.671677959667388E-2</v>
      </c>
      <c r="P289" s="1">
        <f>'[1]Electricity and CHPs'!L$108</f>
        <v>9.2741964903021917E-2</v>
      </c>
      <c r="Q289" s="1">
        <f>'[1]Electricity and CHPs'!M$108</f>
        <v>0.11835565252846356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3.182331625716457E-3</v>
      </c>
      <c r="J290" s="1">
        <f>'[1]Electricity and CHPs'!F$119</f>
        <v>6.9306567490148565E-3</v>
      </c>
      <c r="K290" s="1">
        <f>'[1]Electricity and CHPs'!G$119</f>
        <v>7.2434399570155293E-3</v>
      </c>
      <c r="L290" s="1">
        <f>'[1]Electricity and CHPs'!H$119</f>
        <v>8.0361923720339914E-3</v>
      </c>
      <c r="M290" s="1">
        <f>'[1]Electricity and CHPs'!I$119</f>
        <v>1.8571556531704874E-2</v>
      </c>
      <c r="N290" s="1">
        <f>'[1]Electricity and CHPs'!J$119</f>
        <v>1.6908345062360403E-2</v>
      </c>
      <c r="O290" s="1">
        <f>'[1]Electricity and CHPs'!K$119</f>
        <v>4.3117095646845537E-2</v>
      </c>
      <c r="P290" s="1">
        <f>'[1]Electricity and CHPs'!L$119</f>
        <v>3.1888635500788853E-2</v>
      </c>
      <c r="Q290" s="1">
        <f>'[1]Electricity and CHPs'!M$119</f>
        <v>5.4537399877554051E-2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437.79299333079751</v>
      </c>
      <c r="G291" s="3">
        <f t="shared" ref="G291" si="286">SUM(G292,G294,G302,G310,G358,G379,G387,G389,G397,G401,G395)</f>
        <v>420.76876594635377</v>
      </c>
      <c r="H291" s="3">
        <f t="shared" ref="H291" si="287">SUM(H292,H294,H302,H310,H358,H379,H387,H389,H397,H401,H395)</f>
        <v>425.97606068890593</v>
      </c>
      <c r="I291" s="3">
        <f t="shared" ref="I291" si="288">SUM(I292,I294,I302,I310,I358,I379,I387,I389,I397,I401,I395)</f>
        <v>458.74997515553707</v>
      </c>
      <c r="J291" s="3">
        <f t="shared" ref="J291" si="289">SUM(J292,J294,J302,J310,J358,J379,J387,J389,J397,J401,J395)</f>
        <v>418.46720057863195</v>
      </c>
      <c r="K291" s="3">
        <f t="shared" ref="K291" si="290">SUM(K292,K294,K302,K310,K358,K379,K387,K389,K397,K401,K395)</f>
        <v>348.97600551551034</v>
      </c>
      <c r="L291" s="3">
        <f t="shared" ref="L291:O291" si="291">SUM(L292,L294,L302,L310,L358,L379,L387,L389,L397,L401,L395)</f>
        <v>260.952365565511</v>
      </c>
      <c r="M291" s="3">
        <f t="shared" si="291"/>
        <v>267.63702182285454</v>
      </c>
      <c r="N291" s="3">
        <f t="shared" si="291"/>
        <v>272.79237782093116</v>
      </c>
      <c r="O291" s="3">
        <f t="shared" si="291"/>
        <v>280.33703988992085</v>
      </c>
      <c r="P291" s="3">
        <f>SUM(P292,P294,P302,P310,P358,P379,P387,P389,P397,P401,P395)</f>
        <v>284.06350687201751</v>
      </c>
      <c r="Q291" s="3">
        <f>SUM(Q292,Q294,Q302,Q310,Q358,Q379,Q387,Q389,Q397,Q401,Q395)</f>
        <v>291.72165305939694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250.94821886588505</v>
      </c>
      <c r="G292" s="1">
        <f t="shared" ref="G292:O292" si="292">G293</f>
        <v>254.39214217962621</v>
      </c>
      <c r="H292" s="1">
        <f t="shared" si="292"/>
        <v>224.03391662674079</v>
      </c>
      <c r="I292" s="1">
        <f t="shared" si="292"/>
        <v>221.50654324315266</v>
      </c>
      <c r="J292" s="1">
        <f t="shared" si="292"/>
        <v>174.69678187004476</v>
      </c>
      <c r="K292" s="1">
        <f t="shared" si="292"/>
        <v>99.991643780502613</v>
      </c>
      <c r="L292" s="1">
        <f t="shared" si="292"/>
        <v>0</v>
      </c>
      <c r="M292" s="1">
        <f t="shared" si="292"/>
        <v>0</v>
      </c>
      <c r="N292" s="1">
        <f t="shared" si="292"/>
        <v>0</v>
      </c>
      <c r="O292" s="1">
        <f t="shared" si="292"/>
        <v>0</v>
      </c>
      <c r="P292" s="1">
        <f>P293</f>
        <v>0</v>
      </c>
      <c r="Q292" s="1">
        <f>Q293</f>
        <v>0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250.94821886588505</v>
      </c>
      <c r="G293" s="1">
        <f>'[1]Electricity and CHPs_IN'!C$14</f>
        <v>254.39214217962621</v>
      </c>
      <c r="H293" s="1">
        <f>'[1]Electricity and CHPs_IN'!D$14</f>
        <v>224.03391662674079</v>
      </c>
      <c r="I293" s="1">
        <f>'[1]Electricity and CHPs_IN'!E$14</f>
        <v>221.50654324315266</v>
      </c>
      <c r="J293" s="1">
        <f>'[1]Electricity and CHPs_IN'!F$14</f>
        <v>174.69678187004476</v>
      </c>
      <c r="K293" s="1">
        <f>'[1]Electricity and CHPs_IN'!G$14</f>
        <v>99.991643780502613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0</v>
      </c>
      <c r="O293" s="1">
        <f>'[1]Electricity and CHPs_IN'!K$14</f>
        <v>0</v>
      </c>
      <c r="P293" s="1">
        <f>'[1]Electricity and CHPs_IN'!L$14</f>
        <v>0</v>
      </c>
      <c r="Q293" s="1">
        <f>'[1]Electricity and CHPs_IN'!M$14</f>
        <v>0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149.4304936200646</v>
      </c>
      <c r="G294" s="1">
        <f t="shared" ref="G294:K294" si="294">SUM(G295:G297)</f>
        <v>125.61148194367559</v>
      </c>
      <c r="H294" s="1">
        <f t="shared" si="294"/>
        <v>141.41111903853141</v>
      </c>
      <c r="I294" s="1">
        <f t="shared" si="294"/>
        <v>150.01964662588696</v>
      </c>
      <c r="J294" s="1">
        <f t="shared" si="294"/>
        <v>150.06704031418829</v>
      </c>
      <c r="K294" s="1">
        <f t="shared" si="294"/>
        <v>150.1051202935229</v>
      </c>
      <c r="L294" s="1">
        <f t="shared" ref="L294:O294" si="295">SUM(L295:L297)</f>
        <v>150.14503203704515</v>
      </c>
      <c r="M294" s="1">
        <f t="shared" si="295"/>
        <v>150.18568327466676</v>
      </c>
      <c r="N294" s="1">
        <f t="shared" si="295"/>
        <v>150.22302035780083</v>
      </c>
      <c r="O294" s="1">
        <f t="shared" si="295"/>
        <v>150.27191084980635</v>
      </c>
      <c r="P294" s="1">
        <f>SUM(P295:P297)</f>
        <v>150.32046144524398</v>
      </c>
      <c r="Q294" s="1">
        <f>SUM(Q295:Q297)</f>
        <v>150.42750363822088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66.7456800000746</v>
      </c>
      <c r="G295" s="1">
        <f>'[1]Electricity and CHPs_IN'!C$15</f>
        <v>49.798797305985801</v>
      </c>
      <c r="H295" s="1">
        <f>'[1]Electricity and CHPs_IN'!D$15</f>
        <v>68.524871035096282</v>
      </c>
      <c r="I295" s="1">
        <f>'[1]Electricity and CHPs_IN'!E$15</f>
        <v>69.609915453545028</v>
      </c>
      <c r="J295" s="1">
        <f>'[1]Electricity and CHPs_IN'!F$15</f>
        <v>70.693213230314711</v>
      </c>
      <c r="K295" s="1">
        <f>'[1]Electricity and CHPs_IN'!G$15</f>
        <v>71.777539768697167</v>
      </c>
      <c r="L295" s="1">
        <f>'[1]Electricity and CHPs_IN'!H$15</f>
        <v>72.860359813809609</v>
      </c>
      <c r="M295" s="1">
        <f>'[1]Electricity and CHPs_IN'!I$15</f>
        <v>73.946132057374257</v>
      </c>
      <c r="N295" s="1">
        <f>'[1]Electricity and CHPs_IN'!J$15</f>
        <v>73.945408851281968</v>
      </c>
      <c r="O295" s="1">
        <f>'[1]Electricity and CHPs_IN'!K$15</f>
        <v>73.946536685074193</v>
      </c>
      <c r="P295" s="1">
        <f>'[1]Electricity and CHPs_IN'!L$15</f>
        <v>73.946385342577102</v>
      </c>
      <c r="Q295" s="1">
        <f>'[1]Electricity and CHPs_IN'!M$15</f>
        <v>73.943070310644615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66.632400543495862</v>
      </c>
      <c r="G296" s="1">
        <f>'[1]Electricity and CHPs_IN'!C$16</f>
        <v>55.764000199764006</v>
      </c>
      <c r="H296" s="1">
        <f>'[1]Electricity and CHPs_IN'!D$16</f>
        <v>65.561507829188386</v>
      </c>
      <c r="I296" s="1">
        <f>'[1]Electricity and CHPs_IN'!E$16</f>
        <v>64.482664585531069</v>
      </c>
      <c r="J296" s="1">
        <f>'[1]Electricity and CHPs_IN'!F$16</f>
        <v>63.400014087216462</v>
      </c>
      <c r="K296" s="1">
        <f>'[1]Electricity and CHPs_IN'!G$16</f>
        <v>62.315693983555633</v>
      </c>
      <c r="L296" s="1">
        <f>'[1]Electricity and CHPs_IN'!H$16</f>
        <v>61.232876855847366</v>
      </c>
      <c r="M296" s="1">
        <f>'[1]Electricity and CHPs_IN'!I$16</f>
        <v>60.147108836986277</v>
      </c>
      <c r="N296" s="1">
        <f>'[1]Electricity and CHPs_IN'!J$16</f>
        <v>60.147837149137935</v>
      </c>
      <c r="O296" s="1">
        <f>'[1]Electricity and CHPs_IN'!K$16</f>
        <v>60.146716204105758</v>
      </c>
      <c r="P296" s="1">
        <f>'[1]Electricity and CHPs_IN'!L$16</f>
        <v>60.146883126643957</v>
      </c>
      <c r="Q296" s="1">
        <f>'[1]Electricity and CHPs_IN'!M$16</f>
        <v>60.150287290817346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16.05241307649414</v>
      </c>
      <c r="G297" s="1">
        <f>'[1]Electricity and CHPs_IN'!C$13</f>
        <v>20.048684437925768</v>
      </c>
      <c r="H297" s="1">
        <f>'[1]Electricity and CHPs_IN'!D$13</f>
        <v>7.3247401742467604</v>
      </c>
      <c r="I297" s="1">
        <f>'[1]Electricity and CHPs_IN'!E$13</f>
        <v>15.927066586810877</v>
      </c>
      <c r="J297" s="1">
        <f>'[1]Electricity and CHPs_IN'!F$13</f>
        <v>15.97381299665714</v>
      </c>
      <c r="K297" s="1">
        <f>'[1]Electricity and CHPs_IN'!G$13</f>
        <v>16.011886541270123</v>
      </c>
      <c r="L297" s="1">
        <f>'[1]Electricity and CHPs_IN'!H$13</f>
        <v>16.051795367388195</v>
      </c>
      <c r="M297" s="1">
        <f>'[1]Electricity and CHPs_IN'!I$13</f>
        <v>16.092442380306242</v>
      </c>
      <c r="N297" s="1">
        <f>'[1]Electricity and CHPs_IN'!J$13</f>
        <v>16.129774357380928</v>
      </c>
      <c r="O297" s="1">
        <f>'[1]Electricity and CHPs_IN'!K$13</f>
        <v>16.178657960626403</v>
      </c>
      <c r="P297" s="1">
        <f>'[1]Electricity and CHPs_IN'!L$13</f>
        <v>16.227192976022899</v>
      </c>
      <c r="Q297" s="1">
        <f>'[1]Electricity and CHPs_IN'!M$13</f>
        <v>16.334146036758941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0.16788545995719859</v>
      </c>
      <c r="G298" s="1">
        <f t="shared" ref="G298:K298" si="296">SUM(G299:G301)</f>
        <v>5.4279240149288865E-2</v>
      </c>
      <c r="H298" s="1">
        <f t="shared" si="296"/>
        <v>5.079523974219298E-2</v>
      </c>
      <c r="I298" s="1">
        <f t="shared" si="296"/>
        <v>9.3960343850819375E-2</v>
      </c>
      <c r="J298" s="1">
        <f t="shared" si="296"/>
        <v>0.13181040702772931</v>
      </c>
      <c r="K298" s="1">
        <f t="shared" si="296"/>
        <v>5.9460896904358483E-2</v>
      </c>
      <c r="L298" s="1">
        <f t="shared" ref="L298:O298" si="297">SUM(L299:L301)</f>
        <v>9.1254218018157474E-2</v>
      </c>
      <c r="M298" s="1">
        <f t="shared" si="297"/>
        <v>0.19499878617404057</v>
      </c>
      <c r="N298" s="1">
        <f t="shared" si="297"/>
        <v>0.10200080340648102</v>
      </c>
      <c r="O298" s="1">
        <f t="shared" si="297"/>
        <v>0.19737018301500001</v>
      </c>
      <c r="P298" s="1">
        <f>SUM(P299:P301)</f>
        <v>0.14825685812630091</v>
      </c>
      <c r="Q298" s="1">
        <f>SUM(Q299:Q301)</f>
        <v>0.27027890563600837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0.1396009954681649</v>
      </c>
      <c r="G299" s="1">
        <f>'[1]Electricity and CHPs_IN'!C$18</f>
        <v>9.4405910093295657E-4</v>
      </c>
      <c r="H299" s="1">
        <f>'[1]Electricity and CHPs_IN'!D$18</f>
        <v>4.3344912064280726E-2</v>
      </c>
      <c r="I299" s="1">
        <f>'[1]Electricity and CHPs_IN'!E$18</f>
        <v>1.8594239320735093E-2</v>
      </c>
      <c r="J299" s="1">
        <f>'[1]Electricity and CHPs_IN'!F$18</f>
        <v>2.3545658342888433E-2</v>
      </c>
      <c r="K299" s="1">
        <f>'[1]Electricity and CHPs_IN'!G$18</f>
        <v>3.0725028692059234E-2</v>
      </c>
      <c r="L299" s="1">
        <f>'[1]Electricity and CHPs_IN'!H$18</f>
        <v>5.8680108553646061E-2</v>
      </c>
      <c r="M299" s="1">
        <f>'[1]Electricity and CHPs_IN'!I$18</f>
        <v>0.15573819725421587</v>
      </c>
      <c r="N299" s="1">
        <f>'[1]Electricity and CHPs_IN'!J$18</f>
        <v>6.8403846035021323E-2</v>
      </c>
      <c r="O299" s="1">
        <f>'[1]Electricity and CHPs_IN'!K$18</f>
        <v>0.15796741615794235</v>
      </c>
      <c r="P299" s="1">
        <f>'[1]Electricity and CHPs_IN'!L$18</f>
        <v>0.1127597275662509</v>
      </c>
      <c r="Q299" s="1">
        <f>'[1]Electricity and CHPs_IN'!M$18</f>
        <v>0.2274845349113529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5.6595689797339496E-3</v>
      </c>
      <c r="G300" s="1">
        <f>IFERROR(G72/SUM(G72,G185),0)*'[1]Electricity and CHPs_IN'!C$28</f>
        <v>2.4208403035527094E-4</v>
      </c>
      <c r="H300" s="1">
        <f>IFERROR(H72/SUM(H72,H185),0)*'[1]Electricity and CHPs_IN'!D$28</f>
        <v>6.0340291060889352E-3</v>
      </c>
      <c r="I300" s="1">
        <f>IFERROR(I72/SUM(I72,I185),0)*'[1]Electricity and CHPs_IN'!E$28</f>
        <v>3.7708625311339487E-3</v>
      </c>
      <c r="J300" s="1">
        <f>IFERROR(J72/SUM(J72,J185),0)*'[1]Electricity and CHPs_IN'!F$28</f>
        <v>5.3800340627390393E-3</v>
      </c>
      <c r="K300" s="1">
        <f>IFERROR(K72/SUM(K72,K185),0)*'[1]Electricity and CHPs_IN'!G$28</f>
        <v>5.6001603663627039E-3</v>
      </c>
      <c r="L300" s="1">
        <f>IFERROR(L72/SUM(L72,L185),0)*'[1]Electricity and CHPs_IN'!H$28</f>
        <v>6.1604709218730791E-3</v>
      </c>
      <c r="M300" s="1">
        <f>IFERROR(M72/SUM(M72,M185),0)*'[1]Electricity and CHPs_IN'!I$28</f>
        <v>1.0003697890958087E-2</v>
      </c>
      <c r="N300" s="1">
        <f>IFERROR(N72/SUM(N72,N185),0)*'[1]Electricity and CHPs_IN'!J$28</f>
        <v>7.2415564684487309E-3</v>
      </c>
      <c r="O300" s="1">
        <f>IFERROR(O72/SUM(O72,O185),0)*'[1]Electricity and CHPs_IN'!K$28</f>
        <v>1.0030947459520987E-2</v>
      </c>
      <c r="P300" s="1">
        <f>IFERROR(P72/SUM(P72,P185),0)*'[1]Electricity and CHPs_IN'!L$28</f>
        <v>8.1730153368872703E-3</v>
      </c>
      <c r="Q300" s="1">
        <f>IFERROR(Q72/SUM(Q72,Q185),0)*'[1]Electricity and CHPs_IN'!M$28</f>
        <v>1.0878326595088047E-2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2.2624895509299737E-2</v>
      </c>
      <c r="G301" s="1">
        <f>IFERROR(G73/SUM(G73,G235),0)*'[1]Electricity and CHPs_IN'!C$41</f>
        <v>5.3093097018000641E-2</v>
      </c>
      <c r="H301" s="1">
        <f>IFERROR(H73/SUM(H73,H235),0)*'[1]Electricity and CHPs_IN'!D$41</f>
        <v>1.4162985718233192E-3</v>
      </c>
      <c r="I301" s="1">
        <f>IFERROR(I73/SUM(I73,I235),0)*'[1]Electricity and CHPs_IN'!E$41</f>
        <v>7.1595241998950329E-2</v>
      </c>
      <c r="J301" s="1">
        <f>IFERROR(J73/SUM(J73,J235),0)*'[1]Electricity and CHPs_IN'!F$41</f>
        <v>0.10288471462210184</v>
      </c>
      <c r="K301" s="1">
        <f>IFERROR(K73/SUM(K73,K235),0)*'[1]Electricity and CHPs_IN'!G$41</f>
        <v>2.3135707845936541E-2</v>
      </c>
      <c r="L301" s="1">
        <f>IFERROR(L73/SUM(L73,L235),0)*'[1]Electricity and CHPs_IN'!H$41</f>
        <v>2.6413638542638337E-2</v>
      </c>
      <c r="M301" s="1">
        <f>IFERROR(M73/SUM(M73,M235),0)*'[1]Electricity and CHPs_IN'!I$41</f>
        <v>2.92568910288666E-2</v>
      </c>
      <c r="N301" s="1">
        <f>IFERROR(N73/SUM(N73,N235),0)*'[1]Electricity and CHPs_IN'!J$41</f>
        <v>2.6355400903010962E-2</v>
      </c>
      <c r="O301" s="1">
        <f>IFERROR(O73/SUM(O73,O235),0)*'[1]Electricity and CHPs_IN'!K$41</f>
        <v>2.9371819397536671E-2</v>
      </c>
      <c r="P301" s="1">
        <f>IFERROR(P73/SUM(P73,P235),0)*'[1]Electricity and CHPs_IN'!L$41</f>
        <v>2.7324115223162741E-2</v>
      </c>
      <c r="Q301" s="1">
        <f>IFERROR(Q73/SUM(Q73,Q235),0)*'[1]Electricity and CHPs_IN'!M$41</f>
        <v>3.1916044129567438E-2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0.16788545995719859</v>
      </c>
      <c r="G302" s="1">
        <f t="shared" ref="G302:K302" si="298">G298</f>
        <v>5.4279240149288865E-2</v>
      </c>
      <c r="H302" s="1">
        <f t="shared" si="298"/>
        <v>5.079523974219298E-2</v>
      </c>
      <c r="I302" s="1">
        <f t="shared" si="298"/>
        <v>9.3960343850819375E-2</v>
      </c>
      <c r="J302" s="1">
        <f t="shared" si="298"/>
        <v>0.13181040702772931</v>
      </c>
      <c r="K302" s="1">
        <f t="shared" si="298"/>
        <v>5.9460896904358483E-2</v>
      </c>
      <c r="L302" s="1">
        <f t="shared" ref="L302:O302" si="299">L298</f>
        <v>9.1254218018157474E-2</v>
      </c>
      <c r="M302" s="1">
        <f t="shared" si="299"/>
        <v>0.19499878617404057</v>
      </c>
      <c r="N302" s="1">
        <f t="shared" si="299"/>
        <v>0.10200080340648102</v>
      </c>
      <c r="O302" s="1">
        <f t="shared" si="299"/>
        <v>0.19737018301500001</v>
      </c>
      <c r="P302" s="1">
        <f t="shared" ref="P302:Q305" si="300">P298</f>
        <v>0.14825685812630091</v>
      </c>
      <c r="Q302" s="1">
        <f t="shared" si="300"/>
        <v>0.27027890563600837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0.1396009954681649</v>
      </c>
      <c r="G303" s="1">
        <f t="shared" si="301"/>
        <v>9.4405910093295657E-4</v>
      </c>
      <c r="H303" s="1">
        <f t="shared" si="301"/>
        <v>4.3344912064280726E-2</v>
      </c>
      <c r="I303" s="1">
        <f t="shared" si="301"/>
        <v>1.8594239320735093E-2</v>
      </c>
      <c r="J303" s="1">
        <f t="shared" si="301"/>
        <v>2.3545658342888433E-2</v>
      </c>
      <c r="K303" s="1">
        <f t="shared" si="301"/>
        <v>3.0725028692059234E-2</v>
      </c>
      <c r="L303" s="1">
        <f t="shared" ref="L303:O303" si="302">L299</f>
        <v>5.8680108553646061E-2</v>
      </c>
      <c r="M303" s="1">
        <f t="shared" si="302"/>
        <v>0.15573819725421587</v>
      </c>
      <c r="N303" s="1">
        <f t="shared" si="302"/>
        <v>6.8403846035021323E-2</v>
      </c>
      <c r="O303" s="1">
        <f t="shared" si="302"/>
        <v>0.15796741615794235</v>
      </c>
      <c r="P303" s="1">
        <f t="shared" si="300"/>
        <v>0.1127597275662509</v>
      </c>
      <c r="Q303" s="1">
        <f t="shared" si="300"/>
        <v>0.2274845349113529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5.6595689797339496E-3</v>
      </c>
      <c r="G304" s="1">
        <f t="shared" si="303"/>
        <v>2.4208403035527094E-4</v>
      </c>
      <c r="H304" s="1">
        <f t="shared" si="303"/>
        <v>6.0340291060889352E-3</v>
      </c>
      <c r="I304" s="1">
        <f t="shared" si="303"/>
        <v>3.7708625311339487E-3</v>
      </c>
      <c r="J304" s="1">
        <f t="shared" si="303"/>
        <v>5.3800340627390393E-3</v>
      </c>
      <c r="K304" s="1">
        <f t="shared" si="303"/>
        <v>5.6001603663627039E-3</v>
      </c>
      <c r="L304" s="1">
        <f t="shared" ref="L304:O304" si="304">L300</f>
        <v>6.1604709218730791E-3</v>
      </c>
      <c r="M304" s="1">
        <f t="shared" si="304"/>
        <v>1.0003697890958087E-2</v>
      </c>
      <c r="N304" s="1">
        <f t="shared" si="304"/>
        <v>7.2415564684487309E-3</v>
      </c>
      <c r="O304" s="1">
        <f t="shared" si="304"/>
        <v>1.0030947459520987E-2</v>
      </c>
      <c r="P304" s="1">
        <f t="shared" si="300"/>
        <v>8.1730153368872703E-3</v>
      </c>
      <c r="Q304" s="1">
        <f t="shared" si="300"/>
        <v>1.0878326595088047E-2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2.2624895509299737E-2</v>
      </c>
      <c r="G305" s="1">
        <f t="shared" si="305"/>
        <v>5.3093097018000641E-2</v>
      </c>
      <c r="H305" s="1">
        <f t="shared" si="305"/>
        <v>1.4162985718233192E-3</v>
      </c>
      <c r="I305" s="1">
        <f t="shared" si="305"/>
        <v>7.1595241998950329E-2</v>
      </c>
      <c r="J305" s="1">
        <f t="shared" si="305"/>
        <v>0.10288471462210184</v>
      </c>
      <c r="K305" s="1">
        <f t="shared" si="305"/>
        <v>2.3135707845936541E-2</v>
      </c>
      <c r="L305" s="1">
        <f t="shared" ref="L305:O305" si="306">L301</f>
        <v>2.6413638542638337E-2</v>
      </c>
      <c r="M305" s="1">
        <f t="shared" si="306"/>
        <v>2.92568910288666E-2</v>
      </c>
      <c r="N305" s="1">
        <f t="shared" si="306"/>
        <v>2.6355400903010962E-2</v>
      </c>
      <c r="O305" s="1">
        <f t="shared" si="306"/>
        <v>2.9371819397536671E-2</v>
      </c>
      <c r="P305" s="1">
        <f t="shared" si="300"/>
        <v>2.7324115223162741E-2</v>
      </c>
      <c r="Q305" s="1">
        <f t="shared" si="300"/>
        <v>3.1916044129567438E-2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4.1228007297038731</v>
      </c>
      <c r="G310" s="1">
        <f t="shared" ref="G310:K310" si="307">SUM(G311:G325)</f>
        <v>2.2071474028440115</v>
      </c>
      <c r="H310" s="1">
        <f t="shared" si="307"/>
        <v>2.2700578660885422</v>
      </c>
      <c r="I310" s="1">
        <f t="shared" si="307"/>
        <v>6.6842308720413461</v>
      </c>
      <c r="J310" s="1">
        <f t="shared" si="307"/>
        <v>8.524090534087545</v>
      </c>
      <c r="K310" s="1">
        <f t="shared" si="307"/>
        <v>9.5837892645120668</v>
      </c>
      <c r="L310" s="1">
        <f t="shared" ref="L310:O310" si="308">SUM(L311:L325)</f>
        <v>16.973555647717628</v>
      </c>
      <c r="M310" s="1">
        <f t="shared" si="308"/>
        <v>18.391523322172368</v>
      </c>
      <c r="N310" s="1">
        <f t="shared" si="308"/>
        <v>20.429296093909105</v>
      </c>
      <c r="O310" s="1">
        <f t="shared" si="308"/>
        <v>23.342672144878627</v>
      </c>
      <c r="P310" s="1">
        <f>SUM(P311:P325)</f>
        <v>23.537651300076099</v>
      </c>
      <c r="Q310" s="1">
        <f>SUM(Q311:Q325)</f>
        <v>23.327770012713916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0.35109363143697114</v>
      </c>
      <c r="L311" s="1">
        <f>'[1]Electricity and CHPs_IN'!H$21</f>
        <v>5.5611856405141635</v>
      </c>
      <c r="M311" s="1">
        <f>'[1]Electricity and CHPs_IN'!I$21</f>
        <v>8.335288211456902</v>
      </c>
      <c r="N311" s="1">
        <f>'[1]Electricity and CHPs_IN'!J$21</f>
        <v>10.786298733761894</v>
      </c>
      <c r="O311" s="1">
        <f>'[1]Electricity and CHPs_IN'!K$21</f>
        <v>13.984362195070087</v>
      </c>
      <c r="P311" s="1">
        <f>'[1]Electricity and CHPs_IN'!L$21</f>
        <v>14.991915273854246</v>
      </c>
      <c r="Q311" s="1">
        <f>'[1]Electricity and CHPs_IN'!M$21</f>
        <v>14.437816739351859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6.8308115412561862E-2</v>
      </c>
      <c r="K312" s="1">
        <f>'[1]Electricity and CHPs_IN'!G$22</f>
        <v>0.1891445229629225</v>
      </c>
      <c r="L312" s="1">
        <f>'[1]Electricity and CHPs_IN'!H$22</f>
        <v>1.5872926408045618</v>
      </c>
      <c r="M312" s="1">
        <f>'[1]Electricity and CHPs_IN'!I$22</f>
        <v>0.93087414135432356</v>
      </c>
      <c r="N312" s="1">
        <f>'[1]Electricity and CHPs_IN'!J$22</f>
        <v>0.9298811633677927</v>
      </c>
      <c r="O312" s="1">
        <f>'[1]Electricity and CHPs_IN'!K$22</f>
        <v>0.98413505804960111</v>
      </c>
      <c r="P312" s="1">
        <f>'[1]Electricity and CHPs_IN'!L$22</f>
        <v>0.2686485299763649</v>
      </c>
      <c r="Q312" s="1">
        <f>'[1]Electricity and CHPs_IN'!M$22</f>
        <v>0.7365822213975266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1.1783738079180679E-3</v>
      </c>
      <c r="L313" s="1">
        <f>'[1]Electricity and CHPs_IN'!H$23</f>
        <v>1.5507882624101379E-3</v>
      </c>
      <c r="M313" s="1">
        <f>'[1]Electricity and CHPs_IN'!I$23</f>
        <v>3.6433719392206568E-3</v>
      </c>
      <c r="N313" s="1">
        <f>'[1]Electricity and CHPs_IN'!J$23</f>
        <v>1.8301634507611555E-3</v>
      </c>
      <c r="O313" s="1">
        <f>'[1]Electricity and CHPs_IN'!K$23</f>
        <v>3.3022096015347642E-3</v>
      </c>
      <c r="P313" s="1">
        <f>'[1]Electricity and CHPs_IN'!L$23</f>
        <v>2.3786488159910587E-3</v>
      </c>
      <c r="Q313" s="1">
        <f>'[1]Electricity and CHPs_IN'!M$23</f>
        <v>4.9073726473666587E-3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1.2978709137170692</v>
      </c>
      <c r="G314" s="1">
        <f>IFERROR(G86/SUM(G86+G189),0)*'[1]Electricity and CHPs_IN'!C$24</f>
        <v>9.0785828137793202E-4</v>
      </c>
      <c r="H314" s="1">
        <f>IFERROR(H86/SUM(H86+H189),0)*'[1]Electricity and CHPs_IN'!D$24</f>
        <v>3.9783272871070342E-2</v>
      </c>
      <c r="I314" s="1">
        <f>IFERROR(I86/SUM(I86+I189),0)*'[1]Electricity and CHPs_IN'!E$24</f>
        <v>0.92760923344654145</v>
      </c>
      <c r="J314" s="1">
        <f>IFERROR(J86/SUM(J86+J189),0)*'[1]Electricity and CHPs_IN'!F$24</f>
        <v>0.64785265418274085</v>
      </c>
      <c r="K314" s="1">
        <f>IFERROR(K86/SUM(K86+K189),0)*'[1]Electricity and CHPs_IN'!G$24</f>
        <v>1.2863281997970233</v>
      </c>
      <c r="L314" s="1">
        <f>IFERROR(L86/SUM(L86+L189),0)*'[1]Electricity and CHPs_IN'!H$24</f>
        <v>1.501441863708141</v>
      </c>
      <c r="M314" s="1">
        <f>IFERROR(M86/SUM(M86+M189),0)*'[1]Electricity and CHPs_IN'!I$24</f>
        <v>1.0070674034566884</v>
      </c>
      <c r="N314" s="1">
        <f>IFERROR(N86/SUM(N86+N189),0)*'[1]Electricity and CHPs_IN'!J$24</f>
        <v>0.81651664839764659</v>
      </c>
      <c r="O314" s="1">
        <f>IFERROR(O86/SUM(O86+O189),0)*'[1]Electricity and CHPs_IN'!K$24</f>
        <v>0.41917548796370052</v>
      </c>
      <c r="P314" s="1">
        <f>IFERROR(P86/SUM(P86+P189),0)*'[1]Electricity and CHPs_IN'!L$24</f>
        <v>0.20876832630249403</v>
      </c>
      <c r="Q314" s="1">
        <f>IFERROR(Q86/SUM(Q86+Q189),0)*'[1]Electricity and CHPs_IN'!M$24</f>
        <v>0.22071973762178698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0.52022082425577754</v>
      </c>
      <c r="L315" s="1">
        <f>IFERROR(L87/SUM(L87+L190),0)*'[1]Electricity and CHPs_IN'!H$29</f>
        <v>1.3106635045109472</v>
      </c>
      <c r="M315" s="1">
        <f>IFERROR(M87/SUM(M87+M190),0)*'[1]Electricity and CHPs_IN'!I$29</f>
        <v>2.0902828135484173</v>
      </c>
      <c r="N315" s="1">
        <f>IFERROR(N87/SUM(N87+N190),0)*'[1]Electricity and CHPs_IN'!J$29</f>
        <v>2.0057314488181994</v>
      </c>
      <c r="O315" s="1">
        <f>IFERROR(O87/SUM(O87+O190),0)*'[1]Electricity and CHPs_IN'!K$29</f>
        <v>1.8473607810786221</v>
      </c>
      <c r="P315" s="1">
        <f>IFERROR(P87/SUM(P87+P190),0)*'[1]Electricity and CHPs_IN'!L$29</f>
        <v>1.6537124488185004</v>
      </c>
      <c r="Q315" s="1">
        <f>IFERROR(Q87/SUM(Q87+Q190),0)*'[1]Electricity and CHPs_IN'!M$29</f>
        <v>0.97650906816276672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0.89330498721717588</v>
      </c>
      <c r="G316" s="1">
        <f>G88/SUM(G88,G241)*'[1]Electricity and CHPs_IN'!C$39</f>
        <v>0.12443780551584005</v>
      </c>
      <c r="H316" s="1">
        <f>H88/SUM(H88,H241)*'[1]Electricity and CHPs_IN'!D$39</f>
        <v>8.1294572194070297E-2</v>
      </c>
      <c r="I316" s="1">
        <f>I88/SUM(I88,I241)*'[1]Electricity and CHPs_IN'!E$39</f>
        <v>1.1410331838422889</v>
      </c>
      <c r="J316" s="1">
        <f>J88/SUM(J88,J241)*'[1]Electricity and CHPs_IN'!F$39</f>
        <v>0.71348939227495622</v>
      </c>
      <c r="K316" s="1">
        <f>K88/SUM(K88,K241)*'[1]Electricity and CHPs_IN'!G$39</f>
        <v>0.25421631851897519</v>
      </c>
      <c r="L316" s="1">
        <f>L88/SUM(L88,L241)*'[1]Electricity and CHPs_IN'!H$39</f>
        <v>0.19783230088122059</v>
      </c>
      <c r="M316" s="1">
        <f>M88/SUM(M88,M241)*'[1]Electricity and CHPs_IN'!I$39</f>
        <v>0.12949581571477667</v>
      </c>
      <c r="N316" s="1">
        <f>N88/SUM(N88,N241)*'[1]Electricity and CHPs_IN'!J$39</f>
        <v>8.3826279537955559E-2</v>
      </c>
      <c r="O316" s="1">
        <f>O88/SUM(O88,O241)*'[1]Electricity and CHPs_IN'!K$39</f>
        <v>0.13460849708255213</v>
      </c>
      <c r="P316" s="1">
        <f>P88/SUM(P88,P241)*'[1]Electricity and CHPs_IN'!L$39</f>
        <v>0.19859045560931396</v>
      </c>
      <c r="Q316" s="1">
        <f>Q88/SUM(Q88,Q241)*'[1]Electricity and CHPs_IN'!M$39</f>
        <v>0.34747622307681025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0</v>
      </c>
      <c r="L317" s="1">
        <f>IFERROR(L89/SUM(L89,L242),0)*'[1]Electricity and CHPs_IN'!H$40</f>
        <v>0</v>
      </c>
      <c r="M317" s="1">
        <f>IFERROR(M89/SUM(M89,M242),0)*'[1]Electricity and CHPs_IN'!I$40</f>
        <v>0</v>
      </c>
      <c r="N317" s="1">
        <f>IFERROR(N89/SUM(N89,N242),0)*'[1]Electricity and CHPs_IN'!J$40</f>
        <v>0</v>
      </c>
      <c r="O317" s="1">
        <f>IFERROR(O89/SUM(O89,O242),0)*'[1]Electricity and CHPs_IN'!K$40</f>
        <v>0</v>
      </c>
      <c r="P317" s="1">
        <f>IFERROR(P89/SUM(P89,P242),0)*'[1]Electricity and CHPs_IN'!L$40</f>
        <v>0</v>
      </c>
      <c r="Q317" s="1">
        <f>IFERROR(Q89/SUM(Q89,Q242),0)*'[1]Electricity and CHPs_IN'!M$40</f>
        <v>0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3.3324958336706852E-2</v>
      </c>
      <c r="G319" s="1">
        <f>G91/SUM(G91,G244)*'[1]Electricity and CHPs_IN'!C$48</f>
        <v>4.9061668305487704E-3</v>
      </c>
      <c r="H319" s="1">
        <f>H91/SUM(H91,H244)*'[1]Electricity and CHPs_IN'!D$48</f>
        <v>2.4828037754382273E-2</v>
      </c>
      <c r="I319" s="1">
        <f>IFERROR(I91/SUM(I91,I244)*'[1]Electricity and CHPs_IN'!E$48,0)</f>
        <v>2.0332068970964949E-2</v>
      </c>
      <c r="J319" s="1">
        <f>IFERROR(J91/SUM(J91,J244)*'[1]Electricity and CHPs_IN'!F$48,0)</f>
        <v>5.1650052103307739E-2</v>
      </c>
      <c r="K319" s="1">
        <f>IFERROR(K91/SUM(K91,K244)*'[1]Electricity and CHPs_IN'!G$48,0)</f>
        <v>5.052406557601144E-2</v>
      </c>
      <c r="L319" s="1">
        <f>IFERROR(L91/SUM(L91,L244)*'[1]Electricity and CHPs_IN'!H$48,0)</f>
        <v>6.5717434654387744E-2</v>
      </c>
      <c r="M319" s="1">
        <f>IFERROR(M91/SUM(M91,M244)*'[1]Electricity and CHPs_IN'!I$48,0)</f>
        <v>8.5199696591291174E-2</v>
      </c>
      <c r="N319" s="1">
        <f>IFERROR(N91/SUM(N91,N244)*'[1]Electricity and CHPs_IN'!J$48,0)</f>
        <v>7.159688175817179E-2</v>
      </c>
      <c r="O319" s="1">
        <f>IFERROR(O91/SUM(O91,O244)*'[1]Electricity and CHPs_IN'!K$48,0)</f>
        <v>9.1441152259026132E-2</v>
      </c>
      <c r="P319" s="1">
        <f>IFERROR(P91/SUM(P91,P244)*'[1]Electricity and CHPs_IN'!L$48,0)</f>
        <v>0.21448055404941885</v>
      </c>
      <c r="Q319" s="1">
        <f>IFERROR(Q91/SUM(Q91,Q244)*'[1]Electricity and CHPs_IN'!M$48,0)</f>
        <v>0.2045653749968355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2.247707735014546E-3</v>
      </c>
      <c r="J320" s="1">
        <f>IFERROR(J92/SUM(J92,J245),0)*'[1]Electricity and CHPs_IN'!F$49</f>
        <v>7.8654626254134503E-3</v>
      </c>
      <c r="K320" s="1">
        <f>IFERROR(K92/SUM(K92,K245),0)*'[1]Electricity and CHPs_IN'!G$49</f>
        <v>7.8285726733965805E-3</v>
      </c>
      <c r="L320" s="1">
        <f>IFERROR(L92/SUM(L92,L245),0)*'[1]Electricity and CHPs_IN'!H$49</f>
        <v>8.276801031473463E-3</v>
      </c>
      <c r="M320" s="1">
        <f>IFERROR(M92/SUM(M92,M245),0)*'[1]Electricity and CHPs_IN'!I$49</f>
        <v>1.9202595402794467E-2</v>
      </c>
      <c r="N320" s="1">
        <f>IFERROR(N92/SUM(N92,N245),0)*'[1]Electricity and CHPs_IN'!J$49</f>
        <v>1.5539541229733941E-2</v>
      </c>
      <c r="O320" s="1">
        <f>IFERROR(O92/SUM(O92,O245),0)*'[1]Electricity and CHPs_IN'!K$49</f>
        <v>2.4953673878510618E-2</v>
      </c>
      <c r="P320" s="1">
        <f>IFERROR(P92/SUM(P92,P245),0)*'[1]Electricity and CHPs_IN'!L$49</f>
        <v>2.3905048606489745E-2</v>
      </c>
      <c r="Q320" s="1">
        <f>IFERROR(Q92/SUM(Q92,Q245),0)*'[1]Electricity and CHPs_IN'!M$49</f>
        <v>4.3208531930046222E-2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4.6381507685830554E-2</v>
      </c>
      <c r="G321" s="1">
        <f>IFERROR(G93/SUM(G93,G246),0)*'[1]Electricity and CHPs_IN'!C$51</f>
        <v>3.070955288725136E-2</v>
      </c>
      <c r="H321" s="1">
        <f>IFERROR(H93/SUM(H93,H246),0)*'[1]Electricity and CHPs_IN'!D$51</f>
        <v>0.16422495438133011</v>
      </c>
      <c r="I321" s="1">
        <f>IFERROR(I93/SUM(I93,I246),0)*'[1]Electricity and CHPs_IN'!E$51</f>
        <v>0.68194484621817753</v>
      </c>
      <c r="J321" s="1">
        <f>IFERROR(J93/SUM(J93,J246),0)*'[1]Electricity and CHPs_IN'!F$51</f>
        <v>0.71621375560567113</v>
      </c>
      <c r="K321" s="1">
        <f>IFERROR(K93/SUM(K93,K246),0)*'[1]Electricity and CHPs_IN'!G$51</f>
        <v>0.83347141269264247</v>
      </c>
      <c r="L321" s="1">
        <f>IFERROR(L93/SUM(L93,L246),0)*'[1]Electricity and CHPs_IN'!H$51</f>
        <v>0.7579557148786914</v>
      </c>
      <c r="M321" s="1">
        <f>IFERROR(M93/SUM(M93,M246),0)*'[1]Electricity and CHPs_IN'!I$51</f>
        <v>0.77265880996348679</v>
      </c>
      <c r="N321" s="1">
        <f>IFERROR(N93/SUM(N93,N246),0)*'[1]Electricity and CHPs_IN'!J$51</f>
        <v>0.7511284670319377</v>
      </c>
      <c r="O321" s="1">
        <f>IFERROR(O93/SUM(O93,O246),0)*'[1]Electricity and CHPs_IN'!K$51</f>
        <v>0.68773005807483156</v>
      </c>
      <c r="P321" s="1">
        <f>IFERROR(P93/SUM(P93,P246),0)*'[1]Electricity and CHPs_IN'!L$51</f>
        <v>0.58858193466261111</v>
      </c>
      <c r="Q321" s="1">
        <f>IFERROR(Q93/SUM(Q93,Q246),0)*'[1]Electricity and CHPs_IN'!M$51</f>
        <v>0.5110137541238764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9.5312269388021127E-3</v>
      </c>
      <c r="J322" s="1">
        <f>IFERROR(J94/SUM(J94,J247),0)*'[1]Electricity and CHPs_IN'!F$52</f>
        <v>3.6575150092877651E-2</v>
      </c>
      <c r="K322" s="1">
        <f>IFERROR(K94/SUM(K94,K247),0)*'[1]Electricity and CHPs_IN'!G$52</f>
        <v>3.6487713498867841E-2</v>
      </c>
      <c r="L322" s="1">
        <f>IFERROR(L94/SUM(L94,L247),0)*'[1]Electricity and CHPs_IN'!H$52</f>
        <v>4.1559534586195983E-2</v>
      </c>
      <c r="M322" s="1">
        <f>IFERROR(M94/SUM(M94,M247),0)*'[1]Electricity and CHPs_IN'!I$52</f>
        <v>0.11122107862696473</v>
      </c>
      <c r="N322" s="1">
        <f>IFERROR(N94/SUM(N94,N247),0)*'[1]Electricity and CHPs_IN'!J$52</f>
        <v>9.5598595587131546E-2</v>
      </c>
      <c r="O322" s="1">
        <f>IFERROR(O94/SUM(O94,O247),0)*'[1]Electricity and CHPs_IN'!K$52</f>
        <v>0.20034260318203329</v>
      </c>
      <c r="P322" s="1">
        <f>IFERROR(P94/SUM(P94,P247),0)*'[1]Electricity and CHPs_IN'!L$52</f>
        <v>0.19346363193575561</v>
      </c>
      <c r="Q322" s="1">
        <f>IFERROR(Q94/SUM(Q94,Q247),0)*'[1]Electricity and CHPs_IN'!M$52</f>
        <v>0.33793739493557623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1.0647083011355085</v>
      </c>
      <c r="G323" s="1">
        <f>IFERROR(G95/SUM(G95,G248),0)*'[1]Electricity and CHPs_IN'!C$54</f>
        <v>1.2553409462515139</v>
      </c>
      <c r="H323" s="1">
        <f>IFERROR(H95/SUM(H95,H248),0)*'[1]Electricity and CHPs_IN'!D$54</f>
        <v>1.3016529347737598</v>
      </c>
      <c r="I323" s="1">
        <f>IFERROR(I95/SUM(I95,I248),0)*'[1]Electricity and CHPs_IN'!E$54</f>
        <v>1.381894772925266</v>
      </c>
      <c r="J323" s="1">
        <f>IFERROR(J95/SUM(J95,J248),0)*'[1]Electricity and CHPs_IN'!F$54</f>
        <v>1.4581898411465257</v>
      </c>
      <c r="K323" s="1">
        <f>IFERROR(K95/SUM(K95,K248),0)*'[1]Electricity and CHPs_IN'!G$54</f>
        <v>1.5472780081711694</v>
      </c>
      <c r="L323" s="1">
        <f>IFERROR(L95/SUM(L95,L248),0)*'[1]Electricity and CHPs_IN'!H$54</f>
        <v>1.5301927015784496</v>
      </c>
      <c r="M323" s="1">
        <f>IFERROR(M95/SUM(M95,M248),0)*'[1]Electricity and CHPs_IN'!I$54</f>
        <v>1.5105565406257877</v>
      </c>
      <c r="N323" s="1">
        <f>IFERROR(N95/SUM(N95,N248),0)*'[1]Electricity and CHPs_IN'!J$54</f>
        <v>1.5089810182419239</v>
      </c>
      <c r="O323" s="1">
        <f>IFERROR(O95/SUM(O95,O248),0)*'[1]Electricity and CHPs_IN'!K$54</f>
        <v>1.5159808527007406</v>
      </c>
      <c r="P323" s="1">
        <f>IFERROR(P95/SUM(P95,P248),0)*'[1]Electricity and CHPs_IN'!L$54</f>
        <v>1.5131204487304921</v>
      </c>
      <c r="Q323" s="1">
        <f>IFERROR(Q95/SUM(Q95,Q248),0)*'[1]Electricity and CHPs_IN'!M$54</f>
        <v>1.5219726916992111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0.78721006161158225</v>
      </c>
      <c r="G324" s="1">
        <f>IFERROR(G96/SUM(G96,G249),0)*'[1]Electricity and CHPs_IN'!C$55</f>
        <v>0.79084507307747953</v>
      </c>
      <c r="H324" s="1">
        <f>IFERROR(H96/SUM(H96,H249),0)*'[1]Electricity and CHPs_IN'!D$55</f>
        <v>0.65827409411392956</v>
      </c>
      <c r="I324" s="1">
        <f>IFERROR(I96/SUM(I96,I249),0)*'[1]Electricity and CHPs_IN'!E$55</f>
        <v>2.5127970850835677</v>
      </c>
      <c r="J324" s="1">
        <f>IFERROR(J96/SUM(J96,J249),0)*'[1]Electricity and CHPs_IN'!F$55</f>
        <v>4.8035437130109582</v>
      </c>
      <c r="K324" s="1">
        <f>IFERROR(K96/SUM(K96,K249),0)*'[1]Electricity and CHPs_IN'!G$55</f>
        <v>4.4864406896477478</v>
      </c>
      <c r="L324" s="1">
        <f>IFERROR(L96/SUM(L96,L249),0)*'[1]Electricity and CHPs_IN'!H$55</f>
        <v>4.3950569028468287</v>
      </c>
      <c r="M324" s="1">
        <f>IFERROR(M96/SUM(M96,M249),0)*'[1]Electricity and CHPs_IN'!I$55</f>
        <v>3.3592530565998562</v>
      </c>
      <c r="N324" s="1">
        <f>IFERROR(N96/SUM(N96,N249),0)*'[1]Electricity and CHPs_IN'!J$55</f>
        <v>3.3255202759373783</v>
      </c>
      <c r="O324" s="1">
        <f>IFERROR(O96/SUM(O96,O249),0)*'[1]Electricity and CHPs_IN'!K$55</f>
        <v>3.3653660258390565</v>
      </c>
      <c r="P324" s="1">
        <f>IFERROR(P96/SUM(P96,P249),0)*'[1]Electricity and CHPs_IN'!L$55</f>
        <v>3.6188544216369629</v>
      </c>
      <c r="Q324" s="1">
        <f>IFERROR(Q96/SUM(Q96,Q249),0)*'[1]Electricity and CHPs_IN'!M$55</f>
        <v>3.8556879794130281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6.8407468807242496E-3</v>
      </c>
      <c r="J325" s="1">
        <f>IFERROR(J97/SUM(J97,J250),0)*'[1]Electricity and CHPs_IN'!F$58</f>
        <v>2.0402397632531336E-2</v>
      </c>
      <c r="K325" s="1">
        <f>IFERROR(K97/SUM(K97,K250),0)*'[1]Electricity and CHPs_IN'!G$58</f>
        <v>1.9576931472642022E-2</v>
      </c>
      <c r="L325" s="1">
        <f>IFERROR(L97/SUM(L97,L250),0)*'[1]Electricity and CHPs_IN'!H$58</f>
        <v>1.4829819460156849E-2</v>
      </c>
      <c r="M325" s="1">
        <f>IFERROR(M97/SUM(M97,M250),0)*'[1]Electricity and CHPs_IN'!I$58</f>
        <v>3.6779786891862794E-2</v>
      </c>
      <c r="N325" s="1">
        <f>IFERROR(N97/SUM(N97,N250),0)*'[1]Electricity and CHPs_IN'!J$58</f>
        <v>3.68468767885766E-2</v>
      </c>
      <c r="O325" s="1">
        <f>IFERROR(O97/SUM(O97,O250),0)*'[1]Electricity and CHPs_IN'!K$58</f>
        <v>8.3913550098335274E-2</v>
      </c>
      <c r="P325" s="1">
        <f>IFERROR(P97/SUM(P97,P250),0)*'[1]Electricity and CHPs_IN'!L$58</f>
        <v>6.1231577077453192E-2</v>
      </c>
      <c r="Q325" s="1">
        <f>IFERROR(Q97/SUM(Q97,Q250),0)*'[1]Electricity and CHPs_IN'!M$58</f>
        <v>0.12937292335722678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2.9769100218963929</v>
      </c>
      <c r="G326" s="1">
        <f t="shared" ref="G326:K326" si="309">G310-G342</f>
        <v>0.90955012938438617</v>
      </c>
      <c r="H326" s="1">
        <f t="shared" si="309"/>
        <v>0.88263570657973545</v>
      </c>
      <c r="I326" s="1">
        <f t="shared" si="309"/>
        <v>5.0478725533353686</v>
      </c>
      <c r="J326" s="1">
        <f t="shared" si="309"/>
        <v>6.826017855391056</v>
      </c>
      <c r="K326" s="1">
        <f t="shared" si="309"/>
        <v>7.8380158756524434</v>
      </c>
      <c r="L326" s="1">
        <f t="shared" ref="L326:O326" si="310">L310-L342</f>
        <v>15.16650592022151</v>
      </c>
      <c r="M326" s="1">
        <f t="shared" si="310"/>
        <v>16.587321940968401</v>
      </c>
      <c r="N326" s="1">
        <f t="shared" si="310"/>
        <v>18.614074018465544</v>
      </c>
      <c r="O326" s="1">
        <f t="shared" si="310"/>
        <v>21.474392066428695</v>
      </c>
      <c r="P326" s="1">
        <f>P310-P342</f>
        <v>21.650807590867348</v>
      </c>
      <c r="Q326" s="1">
        <f>Q310-Q342</f>
        <v>21.364899932975629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0.34247211624865159</v>
      </c>
      <c r="L327" s="1">
        <f t="shared" ref="L327:O327" si="312">IFERROR(L99/L83,0)*L311</f>
        <v>5.4620373618057325</v>
      </c>
      <c r="M327" s="1">
        <f t="shared" si="312"/>
        <v>8.192063734199122</v>
      </c>
      <c r="N327" s="1">
        <f t="shared" si="312"/>
        <v>10.612740076552081</v>
      </c>
      <c r="O327" s="1">
        <f t="shared" si="312"/>
        <v>13.76072595505528</v>
      </c>
      <c r="P327" s="1">
        <f t="shared" ref="P327:Q341" si="313">IFERROR(P99/P83,0)*P311</f>
        <v>14.739116777856044</v>
      </c>
      <c r="Q327" s="1">
        <f t="shared" si="313"/>
        <v>14.149078804463834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6.5989098309869543E-2</v>
      </c>
      <c r="K328" s="1">
        <f t="shared" si="314"/>
        <v>0.18449985774687161</v>
      </c>
      <c r="L328" s="1">
        <f t="shared" ref="L328:O328" si="315">IFERROR(L100/L84,0)*L312</f>
        <v>1.5589933997226222</v>
      </c>
      <c r="M328" s="1">
        <f t="shared" si="315"/>
        <v>0.91487901810171635</v>
      </c>
      <c r="N328" s="1">
        <f t="shared" si="315"/>
        <v>0.91491876244951897</v>
      </c>
      <c r="O328" s="1">
        <f t="shared" si="315"/>
        <v>0.96839688844422911</v>
      </c>
      <c r="P328" s="1">
        <f t="shared" si="313"/>
        <v>0.26411849207996652</v>
      </c>
      <c r="Q328" s="1">
        <f t="shared" si="313"/>
        <v>0.72185151568757833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0</v>
      </c>
      <c r="M329" s="1">
        <f t="shared" si="317"/>
        <v>0</v>
      </c>
      <c r="N329" s="1">
        <f t="shared" si="317"/>
        <v>0</v>
      </c>
      <c r="O329" s="1">
        <f t="shared" si="317"/>
        <v>0</v>
      </c>
      <c r="P329" s="1">
        <f t="shared" si="313"/>
        <v>0</v>
      </c>
      <c r="Q329" s="1">
        <f t="shared" si="313"/>
        <v>0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1.263416662648396</v>
      </c>
      <c r="G330" s="1">
        <f t="shared" si="318"/>
        <v>8.6755307402113424E-4</v>
      </c>
      <c r="H330" s="1">
        <f t="shared" si="318"/>
        <v>3.6259766989143564E-2</v>
      </c>
      <c r="I330" s="1">
        <f t="shared" si="318"/>
        <v>0.88309249021687641</v>
      </c>
      <c r="J330" s="1">
        <f t="shared" si="318"/>
        <v>0.62585846833819769</v>
      </c>
      <c r="K330" s="1">
        <f t="shared" si="318"/>
        <v>1.2547409047887836</v>
      </c>
      <c r="L330" s="1">
        <f t="shared" ref="L330:O330" si="319">IFERROR(L102/L86,0)*L314</f>
        <v>1.4746732237111355</v>
      </c>
      <c r="M330" s="1">
        <f t="shared" si="319"/>
        <v>0.98976305851212143</v>
      </c>
      <c r="N330" s="1">
        <f t="shared" si="319"/>
        <v>0.80337835725781581</v>
      </c>
      <c r="O330" s="1">
        <f t="shared" si="319"/>
        <v>0.41247208392374934</v>
      </c>
      <c r="P330" s="1">
        <f t="shared" si="313"/>
        <v>0.20524800765492443</v>
      </c>
      <c r="Q330" s="1">
        <f t="shared" si="313"/>
        <v>0.21630562415986457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0.50744619282983994</v>
      </c>
      <c r="L331" s="1">
        <f t="shared" ref="L331:O331" si="321">IFERROR(L103/L87,0)*L315</f>
        <v>1.287296179836239</v>
      </c>
      <c r="M331" s="1">
        <f t="shared" si="321"/>
        <v>2.0543656795877832</v>
      </c>
      <c r="N331" s="1">
        <f t="shared" si="321"/>
        <v>1.9734579075810406</v>
      </c>
      <c r="O331" s="1">
        <f t="shared" si="321"/>
        <v>1.8178180094263776</v>
      </c>
      <c r="P331" s="1">
        <f t="shared" si="313"/>
        <v>1.6258270177552721</v>
      </c>
      <c r="Q331" s="1">
        <f t="shared" si="313"/>
        <v>0.95698013128602633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0.8695906455325082</v>
      </c>
      <c r="G332" s="1">
        <f t="shared" si="322"/>
        <v>0.11891327414655148</v>
      </c>
      <c r="H332" s="1">
        <f t="shared" si="322"/>
        <v>7.4094513409997176E-2</v>
      </c>
      <c r="I332" s="1">
        <f t="shared" si="322"/>
        <v>1.0862740466645522</v>
      </c>
      <c r="J332" s="1">
        <f t="shared" si="322"/>
        <v>0.68926688088986099</v>
      </c>
      <c r="K332" s="1">
        <f t="shared" si="322"/>
        <v>0.24797373917551171</v>
      </c>
      <c r="L332" s="1">
        <f t="shared" ref="L332:O332" si="323">IFERROR(L104/L88,0)*L316</f>
        <v>0.19430522349642612</v>
      </c>
      <c r="M332" s="1">
        <f t="shared" si="323"/>
        <v>0.1272707012325533</v>
      </c>
      <c r="N332" s="1">
        <f t="shared" si="323"/>
        <v>8.2477459439921075E-2</v>
      </c>
      <c r="O332" s="1">
        <f t="shared" si="323"/>
        <v>0.13245585417029987</v>
      </c>
      <c r="P332" s="1">
        <f t="shared" si="313"/>
        <v>0.19524175949006717</v>
      </c>
      <c r="Q332" s="1">
        <f t="shared" si="313"/>
        <v>0.34052714144728452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0</v>
      </c>
      <c r="L333" s="1">
        <f t="shared" ref="L333:O333" si="325">IFERROR(L105/L89,0)*L317</f>
        <v>0</v>
      </c>
      <c r="M333" s="1">
        <f t="shared" si="325"/>
        <v>0</v>
      </c>
      <c r="N333" s="1">
        <f t="shared" si="325"/>
        <v>0</v>
      </c>
      <c r="O333" s="1">
        <f t="shared" si="325"/>
        <v>0</v>
      </c>
      <c r="P333" s="1">
        <f t="shared" si="313"/>
        <v>0</v>
      </c>
      <c r="Q333" s="1">
        <f t="shared" si="313"/>
        <v>0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3.2440289091675706E-2</v>
      </c>
      <c r="G335" s="1">
        <f t="shared" si="328"/>
        <v>4.6883530203005687E-3</v>
      </c>
      <c r="H335" s="1">
        <f t="shared" si="328"/>
        <v>2.2629079982663065E-2</v>
      </c>
      <c r="I335" s="1">
        <f t="shared" si="328"/>
        <v>1.9356315969514853E-2</v>
      </c>
      <c r="J335" s="1">
        <f t="shared" si="328"/>
        <v>4.9896565662361475E-2</v>
      </c>
      <c r="K335" s="1">
        <f t="shared" si="328"/>
        <v>4.9283387991070876E-2</v>
      </c>
      <c r="L335" s="1">
        <f t="shared" ref="L335:O335" si="329">IFERROR(L107/L91,0)*L319</f>
        <v>6.4545783328877615E-2</v>
      </c>
      <c r="M335" s="1">
        <f t="shared" si="329"/>
        <v>8.3735718178398824E-2</v>
      </c>
      <c r="N335" s="1">
        <f t="shared" si="329"/>
        <v>7.0444840732322683E-2</v>
      </c>
      <c r="O335" s="1">
        <f t="shared" si="329"/>
        <v>8.9978836338673387E-2</v>
      </c>
      <c r="P335" s="1">
        <f t="shared" si="313"/>
        <v>0.21086391398081369</v>
      </c>
      <c r="Q335" s="1">
        <f t="shared" si="313"/>
        <v>0.20047432819990596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2.139838360188254E-3</v>
      </c>
      <c r="J336" s="1">
        <f t="shared" si="330"/>
        <v>7.5984351684450406E-3</v>
      </c>
      <c r="K336" s="1">
        <f t="shared" si="330"/>
        <v>7.6363329055309289E-3</v>
      </c>
      <c r="L336" s="1">
        <f t="shared" ref="L336:O336" si="331">IFERROR(L108/L92,0)*L320</f>
        <v>8.1292370714602744E-3</v>
      </c>
      <c r="M336" s="1">
        <f t="shared" si="331"/>
        <v>1.8872639003113218E-2</v>
      </c>
      <c r="N336" s="1">
        <f t="shared" si="331"/>
        <v>1.528949976731391E-2</v>
      </c>
      <c r="O336" s="1">
        <f t="shared" si="331"/>
        <v>2.4554617724007331E-2</v>
      </c>
      <c r="P336" s="1">
        <f t="shared" si="313"/>
        <v>2.3501953990218549E-2</v>
      </c>
      <c r="Q336" s="1">
        <f t="shared" si="313"/>
        <v>4.2344416357431955E-2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4.5150229525682525E-2</v>
      </c>
      <c r="G337" s="1">
        <f t="shared" si="332"/>
        <v>2.9346173908016221E-2</v>
      </c>
      <c r="H337" s="1">
        <f t="shared" si="332"/>
        <v>0.14967995717617166</v>
      </c>
      <c r="I337" s="1">
        <f t="shared" si="332"/>
        <v>0.64921774247526554</v>
      </c>
      <c r="J337" s="1">
        <f t="shared" si="332"/>
        <v>0.69189875381706079</v>
      </c>
      <c r="K337" s="1">
        <f t="shared" si="332"/>
        <v>0.8130045463067459</v>
      </c>
      <c r="L337" s="1">
        <f t="shared" ref="L337:O337" si="333">IFERROR(L109/L93,0)*L321</f>
        <v>0.7444424086657212</v>
      </c>
      <c r="M337" s="1">
        <f t="shared" si="333"/>
        <v>0.75938228594317403</v>
      </c>
      <c r="N337" s="1">
        <f t="shared" si="333"/>
        <v>0.73904231483571892</v>
      </c>
      <c r="O337" s="1">
        <f t="shared" si="333"/>
        <v>0.67673196161625737</v>
      </c>
      <c r="P337" s="1">
        <f t="shared" si="313"/>
        <v>0.57865707682180445</v>
      </c>
      <c r="Q337" s="1">
        <f t="shared" si="313"/>
        <v>0.50079413028955078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9.0738153833760937E-3</v>
      </c>
      <c r="J338" s="1">
        <f t="shared" si="334"/>
        <v>3.5333446993814792E-2</v>
      </c>
      <c r="K338" s="1">
        <f t="shared" si="334"/>
        <v>3.5591714973260823E-2</v>
      </c>
      <c r="L338" s="1">
        <f t="shared" ref="L338:O338" si="335">IFERROR(L110/L94,0)*L322</f>
        <v>4.0818585338228811E-2</v>
      </c>
      <c r="M338" s="1">
        <f t="shared" si="335"/>
        <v>0.10930997724183229</v>
      </c>
      <c r="N338" s="1">
        <f t="shared" si="335"/>
        <v>9.4060351163276268E-2</v>
      </c>
      <c r="O338" s="1">
        <f t="shared" si="335"/>
        <v>0.19713874834293288</v>
      </c>
      <c r="P338" s="1">
        <f t="shared" si="313"/>
        <v>0.19020138596582253</v>
      </c>
      <c r="Q338" s="1">
        <f t="shared" si="313"/>
        <v>0.33117907771236438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0.76631219509813053</v>
      </c>
      <c r="G340" s="1">
        <f t="shared" si="338"/>
        <v>0.75573477523549693</v>
      </c>
      <c r="H340" s="1">
        <f t="shared" si="338"/>
        <v>0.59997238902176009</v>
      </c>
      <c r="I340" s="1">
        <f t="shared" si="338"/>
        <v>2.3922058505512278</v>
      </c>
      <c r="J340" s="1">
        <f t="shared" si="338"/>
        <v>4.6404664570110947</v>
      </c>
      <c r="K340" s="1">
        <f t="shared" si="338"/>
        <v>4.3762708856869583</v>
      </c>
      <c r="L340" s="1">
        <f t="shared" ref="L340:O340" si="339">IFERROR(L112/L96,0)*L324</f>
        <v>4.316699093035866</v>
      </c>
      <c r="M340" s="1">
        <f t="shared" si="339"/>
        <v>3.3015313257127592</v>
      </c>
      <c r="N340" s="1">
        <f t="shared" si="339"/>
        <v>3.2720104624358197</v>
      </c>
      <c r="O340" s="1">
        <f t="shared" si="339"/>
        <v>3.3115474966995908</v>
      </c>
      <c r="P340" s="1">
        <f t="shared" si="313"/>
        <v>3.5578321347366528</v>
      </c>
      <c r="Q340" s="1">
        <f t="shared" si="313"/>
        <v>3.7785791336057581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6.5124537143692127E-3</v>
      </c>
      <c r="J341" s="1">
        <f t="shared" si="340"/>
        <v>1.9709749200350048E-2</v>
      </c>
      <c r="K341" s="1">
        <f t="shared" si="340"/>
        <v>1.9096196999216022E-2</v>
      </c>
      <c r="L341" s="1">
        <f t="shared" ref="L341:O341" si="341">IFERROR(L113/L97,0)*L325</f>
        <v>1.4565424209201802E-2</v>
      </c>
      <c r="M341" s="1">
        <f t="shared" si="341"/>
        <v>3.6147803255832188E-2</v>
      </c>
      <c r="N341" s="1">
        <f t="shared" si="341"/>
        <v>3.6253986250714555E-2</v>
      </c>
      <c r="O341" s="1">
        <f t="shared" si="341"/>
        <v>8.2571614687301564E-2</v>
      </c>
      <c r="P341" s="1">
        <f t="shared" si="313"/>
        <v>6.0199070535759083E-2</v>
      </c>
      <c r="Q341" s="1">
        <f t="shared" si="313"/>
        <v>0.12678562976603042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1.1458907078074803</v>
      </c>
      <c r="G342" s="1">
        <f t="shared" ref="G342:K342" si="342">SUM(G343:G357)</f>
        <v>1.2975972734596253</v>
      </c>
      <c r="H342" s="1">
        <f t="shared" si="342"/>
        <v>1.3874221595088068</v>
      </c>
      <c r="I342" s="1">
        <f t="shared" si="342"/>
        <v>1.6363583187059771</v>
      </c>
      <c r="J342" s="1">
        <f t="shared" si="342"/>
        <v>1.698072678696489</v>
      </c>
      <c r="K342" s="1">
        <f t="shared" si="342"/>
        <v>1.7457733888596239</v>
      </c>
      <c r="L342" s="1">
        <f t="shared" ref="L342:O342" si="343">SUM(L343:L357)</f>
        <v>1.807049727496117</v>
      </c>
      <c r="M342" s="1">
        <f t="shared" si="343"/>
        <v>1.8042013812039666</v>
      </c>
      <c r="N342" s="1">
        <f t="shared" si="343"/>
        <v>1.8152220754435604</v>
      </c>
      <c r="O342" s="1">
        <f t="shared" si="343"/>
        <v>1.8682800784499325</v>
      </c>
      <c r="P342" s="1">
        <f>SUM(P343:P357)</f>
        <v>1.8868437092087496</v>
      </c>
      <c r="Q342" s="1">
        <f>SUM(Q343:Q357)</f>
        <v>1.9628700797382881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8.6215151883195507E-3</v>
      </c>
      <c r="L343" s="1">
        <f t="shared" ref="L343:O343" si="345">L311-L327</f>
        <v>9.9148278708431015E-2</v>
      </c>
      <c r="M343" s="1">
        <f t="shared" si="345"/>
        <v>0.14322447725777998</v>
      </c>
      <c r="N343" s="1">
        <f t="shared" si="345"/>
        <v>0.17355865720981356</v>
      </c>
      <c r="O343" s="1">
        <f t="shared" si="345"/>
        <v>0.22363624001480709</v>
      </c>
      <c r="P343" s="1">
        <f t="shared" ref="P343:Q357" si="346">P311-P327</f>
        <v>0.25279849599820281</v>
      </c>
      <c r="Q343" s="1">
        <f t="shared" si="346"/>
        <v>0.2887379348880259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2.3190171026923195E-3</v>
      </c>
      <c r="K344" s="1">
        <f t="shared" si="347"/>
        <v>4.6446652160508917E-3</v>
      </c>
      <c r="L344" s="1">
        <f t="shared" ref="L344:O344" si="348">L312-L328</f>
        <v>2.8299241081939597E-2</v>
      </c>
      <c r="M344" s="1">
        <f t="shared" si="348"/>
        <v>1.5995123252607213E-2</v>
      </c>
      <c r="N344" s="1">
        <f t="shared" si="348"/>
        <v>1.4962400918273722E-2</v>
      </c>
      <c r="O344" s="1">
        <f t="shared" si="348"/>
        <v>1.5738169605371999E-2</v>
      </c>
      <c r="P344" s="1">
        <f t="shared" si="346"/>
        <v>4.5300378963983867E-3</v>
      </c>
      <c r="Q344" s="1">
        <f t="shared" si="346"/>
        <v>1.4730705709948277E-2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1.1783738079180679E-3</v>
      </c>
      <c r="L345" s="1">
        <f t="shared" ref="L345:O345" si="350">L313-L329</f>
        <v>1.5507882624101379E-3</v>
      </c>
      <c r="M345" s="1">
        <f t="shared" si="350"/>
        <v>3.6433719392206568E-3</v>
      </c>
      <c r="N345" s="1">
        <f t="shared" si="350"/>
        <v>1.8301634507611555E-3</v>
      </c>
      <c r="O345" s="1">
        <f t="shared" si="350"/>
        <v>3.3022096015347642E-3</v>
      </c>
      <c r="P345" s="1">
        <f t="shared" si="346"/>
        <v>2.3786488159910587E-3</v>
      </c>
      <c r="Q345" s="1">
        <f t="shared" si="346"/>
        <v>4.9073726473666587E-3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3.445425106867317E-2</v>
      </c>
      <c r="G346" s="1">
        <f t="shared" si="351"/>
        <v>4.0305207356797776E-5</v>
      </c>
      <c r="H346" s="1">
        <f t="shared" si="351"/>
        <v>3.5235058819267778E-3</v>
      </c>
      <c r="I346" s="1">
        <f t="shared" si="351"/>
        <v>4.4516743229665034E-2</v>
      </c>
      <c r="J346" s="1">
        <f t="shared" si="351"/>
        <v>2.1994185844543157E-2</v>
      </c>
      <c r="K346" s="1">
        <f t="shared" si="351"/>
        <v>3.1587295008239646E-2</v>
      </c>
      <c r="L346" s="1">
        <f t="shared" ref="L346:O346" si="352">L314-L330</f>
        <v>2.6768639997005517E-2</v>
      </c>
      <c r="M346" s="1">
        <f t="shared" si="352"/>
        <v>1.7304344944567007E-2</v>
      </c>
      <c r="N346" s="1">
        <f t="shared" si="352"/>
        <v>1.3138291139830782E-2</v>
      </c>
      <c r="O346" s="1">
        <f t="shared" si="352"/>
        <v>6.7034040399511774E-3</v>
      </c>
      <c r="P346" s="1">
        <f t="shared" si="346"/>
        <v>3.5203186475696036E-3</v>
      </c>
      <c r="Q346" s="1">
        <f t="shared" si="346"/>
        <v>4.4141134619224143E-3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1.2774631425937599E-2</v>
      </c>
      <c r="L347" s="1">
        <f t="shared" ref="L347:O347" si="354">L315-L331</f>
        <v>2.3367324674708145E-2</v>
      </c>
      <c r="M347" s="1">
        <f t="shared" si="354"/>
        <v>3.5917133960634118E-2</v>
      </c>
      <c r="N347" s="1">
        <f t="shared" si="354"/>
        <v>3.2273541237158865E-2</v>
      </c>
      <c r="O347" s="1">
        <f t="shared" si="354"/>
        <v>2.9542771652244504E-2</v>
      </c>
      <c r="P347" s="1">
        <f t="shared" si="346"/>
        <v>2.7885431063228383E-2</v>
      </c>
      <c r="Q347" s="1">
        <f t="shared" si="346"/>
        <v>1.9528936876740399E-2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2.3714341684667684E-2</v>
      </c>
      <c r="G348" s="1">
        <f t="shared" si="355"/>
        <v>5.5245313692885711E-3</v>
      </c>
      <c r="H348" s="1">
        <f t="shared" si="355"/>
        <v>7.2000587840731212E-3</v>
      </c>
      <c r="I348" s="1">
        <f t="shared" si="355"/>
        <v>5.4759137177736728E-2</v>
      </c>
      <c r="J348" s="1">
        <f t="shared" si="355"/>
        <v>2.4222511385095236E-2</v>
      </c>
      <c r="K348" s="1">
        <f t="shared" si="355"/>
        <v>6.242579343463478E-3</v>
      </c>
      <c r="L348" s="1">
        <f t="shared" ref="L348:O348" si="356">L316-L332</f>
        <v>3.5270773847944636E-3</v>
      </c>
      <c r="M348" s="1">
        <f t="shared" si="356"/>
        <v>2.2251144822233726E-3</v>
      </c>
      <c r="N348" s="1">
        <f t="shared" si="356"/>
        <v>1.3488200980344839E-3</v>
      </c>
      <c r="O348" s="1">
        <f t="shared" si="356"/>
        <v>2.1526429122522561E-3</v>
      </c>
      <c r="P348" s="1">
        <f t="shared" si="346"/>
        <v>3.3486961192467912E-3</v>
      </c>
      <c r="Q348" s="1">
        <f t="shared" si="346"/>
        <v>6.9490816295257329E-3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0</v>
      </c>
      <c r="L349" s="1">
        <f t="shared" ref="L349:O349" si="358">L317-L333</f>
        <v>0</v>
      </c>
      <c r="M349" s="1">
        <f t="shared" si="358"/>
        <v>0</v>
      </c>
      <c r="N349" s="1">
        <f t="shared" si="358"/>
        <v>0</v>
      </c>
      <c r="O349" s="1">
        <f t="shared" si="358"/>
        <v>0</v>
      </c>
      <c r="P349" s="1">
        <f t="shared" si="346"/>
        <v>0</v>
      </c>
      <c r="Q349" s="1">
        <f t="shared" si="346"/>
        <v>0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8.846692450311458E-4</v>
      </c>
      <c r="G351" s="1">
        <f t="shared" si="361"/>
        <v>2.1781381024820173E-4</v>
      </c>
      <c r="H351" s="1">
        <f t="shared" si="361"/>
        <v>2.1989577717192073E-3</v>
      </c>
      <c r="I351" s="1">
        <f t="shared" si="361"/>
        <v>9.7575300145009633E-4</v>
      </c>
      <c r="J351" s="1">
        <f t="shared" si="361"/>
        <v>1.7534864409462642E-3</v>
      </c>
      <c r="K351" s="1">
        <f t="shared" si="361"/>
        <v>1.2406775849405638E-3</v>
      </c>
      <c r="L351" s="1">
        <f t="shared" ref="L351:O351" si="362">L319-L335</f>
        <v>1.1716513255101285E-3</v>
      </c>
      <c r="M351" s="1">
        <f t="shared" si="362"/>
        <v>1.46397841289235E-3</v>
      </c>
      <c r="N351" s="1">
        <f t="shared" si="362"/>
        <v>1.1520410258491071E-3</v>
      </c>
      <c r="O351" s="1">
        <f t="shared" si="362"/>
        <v>1.4623159203527442E-3</v>
      </c>
      <c r="P351" s="1">
        <f t="shared" si="346"/>
        <v>3.6166400686051536E-3</v>
      </c>
      <c r="Q351" s="1">
        <f t="shared" si="346"/>
        <v>4.0910467969295372E-3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1.0786937482629199E-4</v>
      </c>
      <c r="J352" s="1">
        <f t="shared" si="363"/>
        <v>2.670274569684097E-4</v>
      </c>
      <c r="K352" s="1">
        <f t="shared" si="363"/>
        <v>1.9223976786565157E-4</v>
      </c>
      <c r="L352" s="1">
        <f t="shared" ref="L352:O352" si="364">L320-L336</f>
        <v>1.475639600131886E-4</v>
      </c>
      <c r="M352" s="1">
        <f t="shared" si="364"/>
        <v>3.2995639968124921E-4</v>
      </c>
      <c r="N352" s="1">
        <f t="shared" si="364"/>
        <v>2.5004146242003054E-4</v>
      </c>
      <c r="O352" s="1">
        <f t="shared" si="364"/>
        <v>3.9905615450328696E-4</v>
      </c>
      <c r="P352" s="1">
        <f t="shared" si="346"/>
        <v>4.0309461627119694E-4</v>
      </c>
      <c r="Q352" s="1">
        <f t="shared" si="346"/>
        <v>8.6411557261426714E-4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1.2312781601480291E-3</v>
      </c>
      <c r="G353" s="1">
        <f t="shared" si="365"/>
        <v>1.3633789792351393E-3</v>
      </c>
      <c r="H353" s="1">
        <f t="shared" si="365"/>
        <v>1.454499720515845E-2</v>
      </c>
      <c r="I353" s="1">
        <f t="shared" si="365"/>
        <v>3.2727103742911989E-2</v>
      </c>
      <c r="J353" s="1">
        <f t="shared" si="365"/>
        <v>2.4315001788610346E-2</v>
      </c>
      <c r="K353" s="1">
        <f t="shared" si="365"/>
        <v>2.0466866385896565E-2</v>
      </c>
      <c r="L353" s="1">
        <f t="shared" ref="L353:O353" si="366">L321-L337</f>
        <v>1.35133062129702E-2</v>
      </c>
      <c r="M353" s="1">
        <f t="shared" si="366"/>
        <v>1.3276524020312763E-2</v>
      </c>
      <c r="N353" s="1">
        <f t="shared" si="366"/>
        <v>1.208615219621878E-2</v>
      </c>
      <c r="O353" s="1">
        <f t="shared" si="366"/>
        <v>1.0998096458574191E-2</v>
      </c>
      <c r="P353" s="1">
        <f t="shared" si="346"/>
        <v>9.9248578408066557E-3</v>
      </c>
      <c r="Q353" s="1">
        <f t="shared" si="346"/>
        <v>1.021962383432562E-2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4.57411555426019E-4</v>
      </c>
      <c r="J354" s="1">
        <f t="shared" si="367"/>
        <v>1.2417030990628589E-3</v>
      </c>
      <c r="K354" s="1">
        <f t="shared" si="367"/>
        <v>8.9599852560701826E-4</v>
      </c>
      <c r="L354" s="1">
        <f t="shared" ref="L354:O354" si="368">L322-L338</f>
        <v>7.4094924796717226E-4</v>
      </c>
      <c r="M354" s="1">
        <f t="shared" si="368"/>
        <v>1.9111013851324382E-3</v>
      </c>
      <c r="N354" s="1">
        <f t="shared" si="368"/>
        <v>1.5382444238552784E-3</v>
      </c>
      <c r="O354" s="1">
        <f t="shared" si="368"/>
        <v>3.2038548391004062E-3</v>
      </c>
      <c r="P354" s="1">
        <f t="shared" si="346"/>
        <v>3.2622459699330753E-3</v>
      </c>
      <c r="Q354" s="1">
        <f t="shared" si="346"/>
        <v>6.7583172232118516E-3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1.0647083011355085</v>
      </c>
      <c r="G355" s="1">
        <f t="shared" si="369"/>
        <v>1.2553409462515139</v>
      </c>
      <c r="H355" s="1">
        <f t="shared" si="369"/>
        <v>1.3016529347737598</v>
      </c>
      <c r="I355" s="1">
        <f t="shared" si="369"/>
        <v>1.381894772925266</v>
      </c>
      <c r="J355" s="1">
        <f t="shared" si="369"/>
        <v>1.4581898411465257</v>
      </c>
      <c r="K355" s="1">
        <f t="shared" si="369"/>
        <v>1.5472780081711694</v>
      </c>
      <c r="L355" s="1">
        <f t="shared" ref="L355:O355" si="370">L323-L339</f>
        <v>1.5301927015784496</v>
      </c>
      <c r="M355" s="1">
        <f t="shared" si="370"/>
        <v>1.5105565406257877</v>
      </c>
      <c r="N355" s="1">
        <f t="shared" si="370"/>
        <v>1.5089810182419239</v>
      </c>
      <c r="O355" s="1">
        <f t="shared" si="370"/>
        <v>1.5159808527007406</v>
      </c>
      <c r="P355" s="1">
        <f t="shared" si="346"/>
        <v>1.5131204487304921</v>
      </c>
      <c r="Q355" s="1">
        <f t="shared" si="346"/>
        <v>1.5219726916992111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2.0897866513451713E-2</v>
      </c>
      <c r="G356" s="1">
        <f t="shared" si="371"/>
        <v>3.5110297841982607E-2</v>
      </c>
      <c r="H356" s="1">
        <f t="shared" si="371"/>
        <v>5.8301705092169476E-2</v>
      </c>
      <c r="I356" s="1">
        <f t="shared" si="371"/>
        <v>0.12059123453233989</v>
      </c>
      <c r="J356" s="1">
        <f t="shared" si="371"/>
        <v>0.16307725599986345</v>
      </c>
      <c r="K356" s="1">
        <f t="shared" si="371"/>
        <v>0.11016980396078946</v>
      </c>
      <c r="L356" s="1">
        <f t="shared" ref="L356:O356" si="372">L324-L340</f>
        <v>7.8357809810962742E-2</v>
      </c>
      <c r="M356" s="1">
        <f t="shared" si="372"/>
        <v>5.7721730887096978E-2</v>
      </c>
      <c r="N356" s="1">
        <f t="shared" si="372"/>
        <v>5.350981350155859E-2</v>
      </c>
      <c r="O356" s="1">
        <f t="shared" si="372"/>
        <v>5.3818529139465721E-2</v>
      </c>
      <c r="P356" s="1">
        <f t="shared" si="346"/>
        <v>6.1022286900310085E-2</v>
      </c>
      <c r="Q356" s="1">
        <f t="shared" si="346"/>
        <v>7.7108845807269955E-2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3.2829316635503685E-4</v>
      </c>
      <c r="J357" s="1">
        <f t="shared" si="373"/>
        <v>6.9264843218128785E-4</v>
      </c>
      <c r="K357" s="1">
        <f t="shared" si="373"/>
        <v>4.8073447342599981E-4</v>
      </c>
      <c r="L357" s="1">
        <f t="shared" ref="L357:O357" si="374">L325-L341</f>
        <v>2.6439525095504728E-4</v>
      </c>
      <c r="M357" s="1">
        <f t="shared" si="374"/>
        <v>6.3198363603060581E-4</v>
      </c>
      <c r="N357" s="1">
        <f t="shared" si="374"/>
        <v>5.9289053786204526E-4</v>
      </c>
      <c r="O357" s="1">
        <f t="shared" si="374"/>
        <v>1.3419354110337095E-3</v>
      </c>
      <c r="P357" s="1">
        <f t="shared" si="346"/>
        <v>1.0325065416941087E-3</v>
      </c>
      <c r="Q357" s="1">
        <f t="shared" si="346"/>
        <v>2.5872935911963602E-3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22.49542444635318</v>
      </c>
      <c r="G358" s="1">
        <f t="shared" ref="G358:K358" si="376">SUM(G359:G364)</f>
        <v>24.534517642609551</v>
      </c>
      <c r="H358" s="1">
        <f t="shared" si="376"/>
        <v>27.072825777996581</v>
      </c>
      <c r="I358" s="1">
        <f t="shared" si="376"/>
        <v>25.110829339259435</v>
      </c>
      <c r="J358" s="1">
        <f t="shared" si="376"/>
        <v>25.51609154470437</v>
      </c>
      <c r="K358" s="1">
        <f t="shared" si="376"/>
        <v>26.173618235451038</v>
      </c>
      <c r="L358" s="1">
        <f t="shared" ref="L358:O358" si="377">SUM(L359:L364)</f>
        <v>26.878278004143731</v>
      </c>
      <c r="M358" s="1">
        <f t="shared" si="377"/>
        <v>27.648950993943032</v>
      </c>
      <c r="N358" s="1">
        <f t="shared" si="377"/>
        <v>27.648752079277205</v>
      </c>
      <c r="O358" s="1">
        <f t="shared" si="377"/>
        <v>27.648750755807917</v>
      </c>
      <c r="P358" s="1">
        <f>SUM(P359:P364)</f>
        <v>27.648698321474814</v>
      </c>
      <c r="Q358" s="1">
        <f>SUM(Q359:Q364)</f>
        <v>27.648347726131693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18.203591517121776</v>
      </c>
      <c r="G359" s="1">
        <f>'[1]Electricity and CHPs_IN'!C$19</f>
        <v>20.429785740262467</v>
      </c>
      <c r="H359" s="1">
        <f>'[1]Electricity and CHPs_IN'!D$19</f>
        <v>22.928906157286654</v>
      </c>
      <c r="I359" s="1">
        <f>'[1]Electricity and CHPs_IN'!E$19</f>
        <v>20.696652498069732</v>
      </c>
      <c r="J359" s="1">
        <f>'[1]Electricity and CHPs_IN'!F$19</f>
        <v>20.958815326819362</v>
      </c>
      <c r="K359" s="1">
        <f>'[1]Electricity and CHPs_IN'!G$19</f>
        <v>21.451648907330132</v>
      </c>
      <c r="L359" s="1">
        <f>'[1]Electricity and CHPs_IN'!H$19</f>
        <v>21.956387002931809</v>
      </c>
      <c r="M359" s="1">
        <f>'[1]Electricity and CHPs_IN'!I$19</f>
        <v>22.473550865663888</v>
      </c>
      <c r="N359" s="1">
        <f>'[1]Electricity and CHPs_IN'!J$19</f>
        <v>22.473465573532344</v>
      </c>
      <c r="O359" s="1">
        <f>'[1]Electricity and CHPs_IN'!K$19</f>
        <v>22.473530740491661</v>
      </c>
      <c r="P359" s="1">
        <f>'[1]Electricity and CHPs_IN'!L$19</f>
        <v>22.473504725442329</v>
      </c>
      <c r="Q359" s="1">
        <f>'[1]Electricity and CHPs_IN'!M$19</f>
        <v>22.473665865781477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0</v>
      </c>
      <c r="L360" s="1">
        <f>'[1]Electricity and CHPs_IN'!H$20</f>
        <v>0</v>
      </c>
      <c r="M360" s="1">
        <f>'[1]Electricity and CHPs_IN'!I$20</f>
        <v>0</v>
      </c>
      <c r="N360" s="1">
        <f>'[1]Electricity and CHPs_IN'!J$20</f>
        <v>0</v>
      </c>
      <c r="O360" s="1">
        <f>'[1]Electricity and CHPs_IN'!K$20</f>
        <v>0</v>
      </c>
      <c r="P360" s="1">
        <f>'[1]Electricity and CHPs_IN'!L$20</f>
        <v>0</v>
      </c>
      <c r="Q360" s="1">
        <f>'[1]Electricity and CHPs_IN'!M$20</f>
        <v>0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3.8973887293076932</v>
      </c>
      <c r="G361" s="1">
        <f>IFERROR(G133/SUM(G133,G198),0)*'[1]Electricity and CHPs_IN'!C$26</f>
        <v>3.6955396516404453</v>
      </c>
      <c r="H361" s="1">
        <f>IFERROR(H133/SUM(H133,H198),0)*'[1]Electricity and CHPs_IN'!D$26</f>
        <v>3.5102525233888149</v>
      </c>
      <c r="I361" s="1">
        <f>IFERROR(I133/SUM(I133,I198),0)*'[1]Electricity and CHPs_IN'!E$26</f>
        <v>3.7198605702021439</v>
      </c>
      <c r="J361" s="1">
        <f>IFERROR(J133/SUM(J133,J198),0)*'[1]Electricity and CHPs_IN'!F$26</f>
        <v>3.7876010796744741</v>
      </c>
      <c r="K361" s="1">
        <f>IFERROR(K133/SUM(K133,K198),0)*'[1]Electricity and CHPs_IN'!G$26</f>
        <v>3.8505757796402116</v>
      </c>
      <c r="L361" s="1">
        <f>IFERROR(L133/SUM(L133,L198),0)*'[1]Electricity and CHPs_IN'!H$26</f>
        <v>3.9162335734757714</v>
      </c>
      <c r="M361" s="1">
        <f>IFERROR(M133/SUM(M133,M198),0)*'[1]Electricity and CHPs_IN'!I$26</f>
        <v>3.9843232295932256</v>
      </c>
      <c r="N361" s="1">
        <f>IFERROR(N133/SUM(N133,N198),0)*'[1]Electricity and CHPs_IN'!J$26</f>
        <v>3.9842291795524583</v>
      </c>
      <c r="O361" s="1">
        <f>IFERROR(O133/SUM(O133,O198),0)*'[1]Electricity and CHPs_IN'!K$26</f>
        <v>3.984144172994569</v>
      </c>
      <c r="P361" s="1">
        <f>IFERROR(P133/SUM(P133,P198),0)*'[1]Electricity and CHPs_IN'!L$26</f>
        <v>3.9841248970385323</v>
      </c>
      <c r="Q361" s="1">
        <f>IFERROR(Q133/SUM(Q133,Q198),0)*'[1]Electricity and CHPs_IN'!M$26</f>
        <v>3.9835623540309628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</v>
      </c>
      <c r="L362" s="1">
        <f>IFERROR(L134/SUM(L134,L199),0)*'[1]Electricity and CHPs_IN'!H$27</f>
        <v>0</v>
      </c>
      <c r="M362" s="1">
        <f>IFERROR(M134/SUM(M134,M199),0)*'[1]Electricity and CHPs_IN'!I$27</f>
        <v>0</v>
      </c>
      <c r="N362" s="1">
        <f>IFERROR(N134/SUM(N134,N199),0)*'[1]Electricity and CHPs_IN'!J$27</f>
        <v>0</v>
      </c>
      <c r="O362" s="1">
        <f>IFERROR(O134/SUM(O134,O199),0)*'[1]Electricity and CHPs_IN'!K$27</f>
        <v>0</v>
      </c>
      <c r="P362" s="1">
        <f>IFERROR(P134/SUM(P134,P199),0)*'[1]Electricity and CHPs_IN'!L$27</f>
        <v>0</v>
      </c>
      <c r="Q362" s="1">
        <f>IFERROR(Q134/SUM(Q134,Q199),0)*'[1]Electricity and CHPs_IN'!M$27</f>
        <v>0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0.39444419992371138</v>
      </c>
      <c r="G363" s="1">
        <f>IFERROR(G135/SUM(G135,G274),0)*'[1]Electricity and CHPs_IN'!C$44</f>
        <v>0.40919225070664</v>
      </c>
      <c r="H363" s="1">
        <f>IFERROR(H135/SUM(H135,H274),0)*'[1]Electricity and CHPs_IN'!D$44</f>
        <v>0.63366709732111182</v>
      </c>
      <c r="I363" s="1">
        <f>IFERROR(I135/SUM(I135,I274),0)*'[1]Electricity and CHPs_IN'!E$44</f>
        <v>0.69431627098756066</v>
      </c>
      <c r="J363" s="1">
        <f>IFERROR(J135/SUM(J135,J274),0)*'[1]Electricity and CHPs_IN'!F$44</f>
        <v>0.76967513821053279</v>
      </c>
      <c r="K363" s="1">
        <f>IFERROR(K135/SUM(K135,K274),0)*'[1]Electricity and CHPs_IN'!G$44</f>
        <v>0.87139354848069328</v>
      </c>
      <c r="L363" s="1">
        <f>IFERROR(L135/SUM(L135,L274),0)*'[1]Electricity and CHPs_IN'!H$44</f>
        <v>1.005657427736151</v>
      </c>
      <c r="M363" s="1">
        <f>IFERROR(M135/SUM(M135,M274),0)*'[1]Electricity and CHPs_IN'!I$44</f>
        <v>1.1910768986859184</v>
      </c>
      <c r="N363" s="1">
        <f>IFERROR(N135/SUM(N135,N274),0)*'[1]Electricity and CHPs_IN'!J$44</f>
        <v>1.1910573261924029</v>
      </c>
      <c r="O363" s="1">
        <f>IFERROR(O135/SUM(O135,O274),0)*'[1]Electricity and CHPs_IN'!K$44</f>
        <v>1.1910758423216867</v>
      </c>
      <c r="P363" s="1">
        <f>IFERROR(P135/SUM(P135,P274),0)*'[1]Electricity and CHPs_IN'!L$44</f>
        <v>1.1910686989939516</v>
      </c>
      <c r="Q363" s="1">
        <f>IFERROR(Q135/SUM(Q135,Q274),0)*'[1]Electricity and CHPs_IN'!M$44</f>
        <v>1.1911195063192526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</v>
      </c>
      <c r="L364" s="1">
        <f>IFERROR(L136/SUM(L136,L275),0)*'[1]Electricity and CHPs_IN'!H$45</f>
        <v>0</v>
      </c>
      <c r="M364" s="1">
        <f>IFERROR(M136/SUM(M136,M275),0)*'[1]Electricity and CHPs_IN'!I$45</f>
        <v>0</v>
      </c>
      <c r="N364" s="1">
        <f>IFERROR(N136/SUM(N136,N275),0)*'[1]Electricity and CHPs_IN'!J$45</f>
        <v>0</v>
      </c>
      <c r="O364" s="1">
        <f>IFERROR(O136/SUM(O136,O275),0)*'[1]Electricity and CHPs_IN'!K$45</f>
        <v>0</v>
      </c>
      <c r="P364" s="1">
        <f>IFERROR(P136/SUM(P136,P275),0)*'[1]Electricity and CHPs_IN'!L$45</f>
        <v>0</v>
      </c>
      <c r="Q364" s="1">
        <f>IFERROR(Q136/SUM(Q136,Q275),0)*'[1]Electricity and CHPs_IN'!M$45</f>
        <v>0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11.050490123214734</v>
      </c>
      <c r="G365" s="1">
        <f t="shared" ref="G365:K365" si="378">SUM(G366:G369)</f>
        <v>12.062662695951458</v>
      </c>
      <c r="H365" s="1">
        <f t="shared" si="378"/>
        <v>13.219579340337734</v>
      </c>
      <c r="I365" s="1">
        <f t="shared" si="378"/>
        <v>12.208256534135938</v>
      </c>
      <c r="J365" s="1">
        <f t="shared" si="378"/>
        <v>12.373208203246918</v>
      </c>
      <c r="K365" s="1">
        <f t="shared" si="378"/>
        <v>12.651112343485172</v>
      </c>
      <c r="L365" s="1">
        <f t="shared" ref="L365:O365" si="379">SUM(L366:L369)</f>
        <v>12.93631028820379</v>
      </c>
      <c r="M365" s="1">
        <f t="shared" si="379"/>
        <v>13.228937047628557</v>
      </c>
      <c r="N365" s="1">
        <f t="shared" si="379"/>
        <v>13.228847376542401</v>
      </c>
      <c r="O365" s="1">
        <f t="shared" si="379"/>
        <v>13.228837456743115</v>
      </c>
      <c r="P365" s="1">
        <f>SUM(P366:P369)</f>
        <v>13.228814811240431</v>
      </c>
      <c r="Q365" s="1">
        <f>SUM(Q366:Q369)</f>
        <v>13.22861410990622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9.101795758560888</v>
      </c>
      <c r="G366" s="1">
        <f t="shared" ref="G366:K366" si="380">G359*IFERROR(G138/G131,0)</f>
        <v>10.214892870131235</v>
      </c>
      <c r="H366" s="1">
        <f t="shared" si="380"/>
        <v>11.464453078643327</v>
      </c>
      <c r="I366" s="1">
        <f t="shared" si="380"/>
        <v>10.348326249034866</v>
      </c>
      <c r="J366" s="1">
        <f t="shared" si="380"/>
        <v>10.479407663409681</v>
      </c>
      <c r="K366" s="1">
        <f t="shared" si="380"/>
        <v>10.725824453665066</v>
      </c>
      <c r="L366" s="1">
        <f t="shared" ref="L366:O366" si="381">L359*IFERROR(L138/L131,0)</f>
        <v>10.978193501465904</v>
      </c>
      <c r="M366" s="1">
        <f t="shared" si="381"/>
        <v>11.236775432831944</v>
      </c>
      <c r="N366" s="1">
        <f t="shared" si="381"/>
        <v>11.236732786766172</v>
      </c>
      <c r="O366" s="1">
        <f t="shared" si="381"/>
        <v>11.236765370245831</v>
      </c>
      <c r="P366" s="1">
        <f t="shared" ref="P366:Q371" si="382">P359*IFERROR(P138/P131,0)</f>
        <v>11.236752362721164</v>
      </c>
      <c r="Q366" s="1">
        <f t="shared" si="382"/>
        <v>11.236832932890739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0</v>
      </c>
      <c r="L367" s="1">
        <f t="shared" ref="L367:O367" si="384">L360*IFERROR(L139/L132,0)</f>
        <v>0</v>
      </c>
      <c r="M367" s="1">
        <f t="shared" si="384"/>
        <v>0</v>
      </c>
      <c r="N367" s="1">
        <f t="shared" si="384"/>
        <v>0</v>
      </c>
      <c r="O367" s="1">
        <f t="shared" si="384"/>
        <v>0</v>
      </c>
      <c r="P367" s="1">
        <f t="shared" si="382"/>
        <v>0</v>
      </c>
      <c r="Q367" s="1">
        <f t="shared" si="382"/>
        <v>0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1.948694364653847</v>
      </c>
      <c r="G368" s="1">
        <f t="shared" si="385"/>
        <v>1.8477698258202231</v>
      </c>
      <c r="H368" s="1">
        <f t="shared" si="385"/>
        <v>1.7551262616944074</v>
      </c>
      <c r="I368" s="1">
        <f t="shared" si="385"/>
        <v>1.8599302851010719</v>
      </c>
      <c r="J368" s="1">
        <f t="shared" si="385"/>
        <v>1.8938005398372371</v>
      </c>
      <c r="K368" s="1">
        <f t="shared" si="385"/>
        <v>1.9252878898201058</v>
      </c>
      <c r="L368" s="1">
        <f t="shared" ref="L368:O368" si="386">L361*IFERROR(L140/L133,0)</f>
        <v>1.9581167867378861</v>
      </c>
      <c r="M368" s="1">
        <f t="shared" si="386"/>
        <v>1.9921616147966128</v>
      </c>
      <c r="N368" s="1">
        <f t="shared" si="386"/>
        <v>1.9921145897762291</v>
      </c>
      <c r="O368" s="1">
        <f t="shared" si="386"/>
        <v>1.9920720864972845</v>
      </c>
      <c r="P368" s="1">
        <f t="shared" si="382"/>
        <v>1.9920624485192662</v>
      </c>
      <c r="Q368" s="1">
        <f t="shared" si="382"/>
        <v>1.9917811770154814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</v>
      </c>
      <c r="L369" s="1">
        <f t="shared" ref="L369:O369" si="388">L362*IFERROR(L141/L134,0)</f>
        <v>0</v>
      </c>
      <c r="M369" s="1">
        <f t="shared" si="388"/>
        <v>0</v>
      </c>
      <c r="N369" s="1">
        <f t="shared" si="388"/>
        <v>0</v>
      </c>
      <c r="O369" s="1">
        <f t="shared" si="388"/>
        <v>0</v>
      </c>
      <c r="P369" s="1">
        <f t="shared" si="382"/>
        <v>0</v>
      </c>
      <c r="Q369" s="1">
        <f t="shared" si="382"/>
        <v>0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11.444934323138446</v>
      </c>
      <c r="G372" s="1">
        <f t="shared" ref="G372:K372" si="393">SUM(G373:G378)</f>
        <v>12.471854946658096</v>
      </c>
      <c r="H372" s="1">
        <f t="shared" si="393"/>
        <v>13.853246437658846</v>
      </c>
      <c r="I372" s="1">
        <f t="shared" si="393"/>
        <v>12.902572805123498</v>
      </c>
      <c r="J372" s="1">
        <f t="shared" si="393"/>
        <v>13.14288334145745</v>
      </c>
      <c r="K372" s="1">
        <f t="shared" si="393"/>
        <v>13.522505891965865</v>
      </c>
      <c r="L372" s="1">
        <f t="shared" ref="L372:O372" si="394">SUM(L373:L378)</f>
        <v>13.941967715939942</v>
      </c>
      <c r="M372" s="1">
        <f t="shared" si="394"/>
        <v>14.420013946314477</v>
      </c>
      <c r="N372" s="1">
        <f t="shared" si="394"/>
        <v>14.419904702734804</v>
      </c>
      <c r="O372" s="1">
        <f t="shared" si="394"/>
        <v>14.419913299064802</v>
      </c>
      <c r="P372" s="1">
        <f>SUM(P373:P378)</f>
        <v>14.419883510234383</v>
      </c>
      <c r="Q372" s="1">
        <f>SUM(Q373:Q378)</f>
        <v>14.419733616225471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9.101795758560888</v>
      </c>
      <c r="G373" s="1">
        <f t="shared" si="395"/>
        <v>10.214892870131234</v>
      </c>
      <c r="H373" s="1">
        <f t="shared" si="395"/>
        <v>11.464453078643327</v>
      </c>
      <c r="I373" s="1">
        <f t="shared" si="395"/>
        <v>10.348326249034866</v>
      </c>
      <c r="J373" s="1">
        <f t="shared" si="395"/>
        <v>10.479407663409681</v>
      </c>
      <c r="K373" s="1">
        <f t="shared" si="395"/>
        <v>10.725824453665066</v>
      </c>
      <c r="L373" s="1">
        <f t="shared" ref="L373:O373" si="396">L366*IFERROR(L145/L138,0)</f>
        <v>10.978193501465904</v>
      </c>
      <c r="M373" s="1">
        <f t="shared" si="396"/>
        <v>11.236775432831944</v>
      </c>
      <c r="N373" s="1">
        <f t="shared" si="396"/>
        <v>11.236732786766172</v>
      </c>
      <c r="O373" s="1">
        <f t="shared" si="396"/>
        <v>11.236765370245831</v>
      </c>
      <c r="P373" s="1">
        <f t="shared" ref="P373:Q376" si="397">P366*IFERROR(P145/P138,0)</f>
        <v>11.236752362721164</v>
      </c>
      <c r="Q373" s="1">
        <f t="shared" si="397"/>
        <v>11.236832932890739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0</v>
      </c>
      <c r="L374" s="1">
        <f t="shared" ref="L374:O374" si="399">L367*IFERROR(L146/L139,0)</f>
        <v>0</v>
      </c>
      <c r="M374" s="1">
        <f t="shared" si="399"/>
        <v>0</v>
      </c>
      <c r="N374" s="1">
        <f t="shared" si="399"/>
        <v>0</v>
      </c>
      <c r="O374" s="1">
        <f t="shared" si="399"/>
        <v>0</v>
      </c>
      <c r="P374" s="1">
        <f t="shared" si="397"/>
        <v>0</v>
      </c>
      <c r="Q374" s="1">
        <f t="shared" si="397"/>
        <v>0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1.9486943646538464</v>
      </c>
      <c r="G375" s="1">
        <f t="shared" si="400"/>
        <v>1.8477698258202224</v>
      </c>
      <c r="H375" s="1">
        <f t="shared" si="400"/>
        <v>1.7551262616944074</v>
      </c>
      <c r="I375" s="1">
        <f t="shared" si="400"/>
        <v>1.8599302851010719</v>
      </c>
      <c r="J375" s="1">
        <f t="shared" si="400"/>
        <v>1.8938005398372371</v>
      </c>
      <c r="K375" s="1">
        <f t="shared" si="400"/>
        <v>1.9252878898201058</v>
      </c>
      <c r="L375" s="1">
        <f t="shared" ref="L375:O375" si="401">L368*IFERROR(L147/L140,0)</f>
        <v>1.9581167867378855</v>
      </c>
      <c r="M375" s="1">
        <f t="shared" si="401"/>
        <v>1.9921616147966128</v>
      </c>
      <c r="N375" s="1">
        <f t="shared" si="401"/>
        <v>1.9921145897762291</v>
      </c>
      <c r="O375" s="1">
        <f t="shared" si="401"/>
        <v>1.9920720864972845</v>
      </c>
      <c r="P375" s="1">
        <f t="shared" si="397"/>
        <v>1.9920624485192662</v>
      </c>
      <c r="Q375" s="1">
        <f t="shared" si="397"/>
        <v>1.9917811770154814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</v>
      </c>
      <c r="L376" s="1">
        <f t="shared" ref="L376:O376" si="403">L369*IFERROR(L148/L141,0)</f>
        <v>0</v>
      </c>
      <c r="M376" s="1">
        <f t="shared" si="403"/>
        <v>0</v>
      </c>
      <c r="N376" s="1">
        <f t="shared" si="403"/>
        <v>0</v>
      </c>
      <c r="O376" s="1">
        <f t="shared" si="403"/>
        <v>0</v>
      </c>
      <c r="P376" s="1">
        <f t="shared" si="397"/>
        <v>0</v>
      </c>
      <c r="Q376" s="1">
        <f t="shared" si="397"/>
        <v>0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0.39444419992371138</v>
      </c>
      <c r="G377" s="1">
        <f t="shared" ref="G377:K377" si="404">G363</f>
        <v>0.40919225070664</v>
      </c>
      <c r="H377" s="1">
        <f t="shared" si="404"/>
        <v>0.63366709732111182</v>
      </c>
      <c r="I377" s="1">
        <f t="shared" si="404"/>
        <v>0.69431627098756066</v>
      </c>
      <c r="J377" s="1">
        <f t="shared" si="404"/>
        <v>0.76967513821053279</v>
      </c>
      <c r="K377" s="1">
        <f t="shared" si="404"/>
        <v>0.87139354848069328</v>
      </c>
      <c r="L377" s="1">
        <f t="shared" ref="L377:O377" si="405">L363</f>
        <v>1.005657427736151</v>
      </c>
      <c r="M377" s="1">
        <f t="shared" si="405"/>
        <v>1.1910768986859184</v>
      </c>
      <c r="N377" s="1">
        <f t="shared" si="405"/>
        <v>1.1910573261924029</v>
      </c>
      <c r="O377" s="1">
        <f t="shared" si="405"/>
        <v>1.1910758423216867</v>
      </c>
      <c r="P377" s="1">
        <f>P363</f>
        <v>1.1910686989939516</v>
      </c>
      <c r="Q377" s="1">
        <f>Q363</f>
        <v>1.1911195063192526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0</v>
      </c>
      <c r="L378" s="1">
        <f t="shared" ref="L378:O378" si="407">L364</f>
        <v>0</v>
      </c>
      <c r="M378" s="1">
        <f t="shared" si="407"/>
        <v>0</v>
      </c>
      <c r="N378" s="1">
        <f t="shared" si="407"/>
        <v>0</v>
      </c>
      <c r="O378" s="1">
        <f t="shared" si="407"/>
        <v>0</v>
      </c>
      <c r="P378" s="1">
        <f>P364</f>
        <v>0</v>
      </c>
      <c r="Q378" s="1">
        <f>Q364</f>
        <v>0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0.56475408319475984</v>
      </c>
      <c r="G379" s="1">
        <f t="shared" ref="G379:K379" si="408">SUM(G380:G386)</f>
        <v>0.53754931788454108</v>
      </c>
      <c r="H379" s="1">
        <f t="shared" si="408"/>
        <v>1.6518910550906378</v>
      </c>
      <c r="I379" s="1">
        <f t="shared" si="408"/>
        <v>2.9133037912736128</v>
      </c>
      <c r="J379" s="1">
        <f t="shared" si="408"/>
        <v>3.6347288437445053</v>
      </c>
      <c r="K379" s="1">
        <f t="shared" si="408"/>
        <v>4.1327515615782353</v>
      </c>
      <c r="L379" s="1">
        <f t="shared" ref="L379:O379" si="409">SUM(L380:L386)</f>
        <v>4.6765445225542672</v>
      </c>
      <c r="M379" s="1">
        <f t="shared" si="409"/>
        <v>5.2227378431954783</v>
      </c>
      <c r="N379" s="1">
        <f t="shared" si="409"/>
        <v>5.2127833924884275</v>
      </c>
      <c r="O379" s="1">
        <f t="shared" si="409"/>
        <v>5.218045602775069</v>
      </c>
      <c r="P379" s="1">
        <f>SUM(P380:P386)</f>
        <v>5.0998608220088162</v>
      </c>
      <c r="Q379" s="1">
        <f>SUM(Q380:Q386)</f>
        <v>5.1199995681480575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0.38182551744393295</v>
      </c>
      <c r="G380" s="1">
        <f>IFERROR(G152/SUM(G152,G207),0)*'[1]Electricity and CHPs_IN'!C$25</f>
        <v>2.4156926506255845E-2</v>
      </c>
      <c r="H380" s="1">
        <f>IFERROR(H152/SUM(H152,H207),0)*'[1]Electricity and CHPs_IN'!D$25</f>
        <v>0.50859935691081137</v>
      </c>
      <c r="I380" s="1">
        <f>IFERROR(I152/SUM(I152,I207),0)*'[1]Electricity and CHPs_IN'!E$25</f>
        <v>1.106494064205956</v>
      </c>
      <c r="J380" s="1">
        <f>IFERROR(J152/SUM(J152,J207),0)*'[1]Electricity and CHPs_IN'!F$25</f>
        <v>1.2650064265700418</v>
      </c>
      <c r="K380" s="1">
        <f>IFERROR(K152/SUM(K152,K207),0)*'[1]Electricity and CHPs_IN'!G$25</f>
        <v>1.401041762075061</v>
      </c>
      <c r="L380" s="1">
        <f>IFERROR(L152/SUM(L152,L207),0)*'[1]Electricity and CHPs_IN'!H$25</f>
        <v>1.2877178177994384</v>
      </c>
      <c r="M380" s="1">
        <f>IFERROR(M152/SUM(M152,M207),0)*'[1]Electricity and CHPs_IN'!I$25</f>
        <v>1.6662118294614898</v>
      </c>
      <c r="N380" s="1">
        <f>IFERROR(N152/SUM(N152,N207),0)*'[1]Electricity and CHPs_IN'!J$25</f>
        <v>1.6572760301040099</v>
      </c>
      <c r="O380" s="1">
        <f>IFERROR(O152/SUM(O152,O207),0)*'[1]Electricity and CHPs_IN'!K$25</f>
        <v>1.7425249150382076</v>
      </c>
      <c r="P380" s="1">
        <f>IFERROR(P152/SUM(P152,P207),0)*'[1]Electricity and CHPs_IN'!L$25</f>
        <v>1.5225605734129035</v>
      </c>
      <c r="Q380" s="1">
        <f>IFERROR(Q152/SUM(Q152,Q207),0)*'[1]Electricity and CHPs_IN'!M$25</f>
        <v>1.5123848329135476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1.5711916728945359E-3</v>
      </c>
      <c r="L381" s="1">
        <f>'[1]Electricity and CHPs_IN'!H$31</f>
        <v>1.7216298949557696E-3</v>
      </c>
      <c r="M381" s="1">
        <f>'[1]Electricity and CHPs_IN'!I$31</f>
        <v>3.8096582327655916E-3</v>
      </c>
      <c r="N381" s="1">
        <f>'[1]Electricity and CHPs_IN'!J$31</f>
        <v>1.9433523199894145E-3</v>
      </c>
      <c r="O381" s="1">
        <f>'[1]Electricity and CHPs_IN'!K$31</f>
        <v>3.8184632425801832E-3</v>
      </c>
      <c r="P381" s="1">
        <f>'[1]Electricity and CHPs_IN'!L$31</f>
        <v>3.1817060649573146E-3</v>
      </c>
      <c r="Q381" s="1">
        <f>'[1]Electricity and CHPs_IN'!M$31</f>
        <v>6.7492165837204389E-3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0.18292856575082692</v>
      </c>
      <c r="G382" s="1">
        <f>IFERROR(G154/SUM(G154,G283),0)*'[1]Electricity and CHPs_IN'!C$42</f>
        <v>0.51339239137828518</v>
      </c>
      <c r="H382" s="1">
        <f>IFERROR(H154/SUM(H154,H283),0)*'[1]Electricity and CHPs_IN'!D$42</f>
        <v>1.1432916981798265</v>
      </c>
      <c r="I382" s="1">
        <f>IFERROR(I154/SUM(I154,I283),0)*'[1]Electricity and CHPs_IN'!E$42</f>
        <v>1.7695540986890621</v>
      </c>
      <c r="J382" s="1">
        <f>IFERROR(J154/SUM(J154,J283),0)*'[1]Electricity and CHPs_IN'!F$42</f>
        <v>2.3267912467139453</v>
      </c>
      <c r="K382" s="1">
        <f>IFERROR(K154/SUM(K154,K283),0)*'[1]Electricity and CHPs_IN'!G$42</f>
        <v>2.6891895734750895</v>
      </c>
      <c r="L382" s="1">
        <f>IFERROR(L154/SUM(L154,L283),0)*'[1]Electricity and CHPs_IN'!H$42</f>
        <v>3.3426464125651845</v>
      </c>
      <c r="M382" s="1">
        <f>IFERROR(M154/SUM(M154,M283),0)*'[1]Electricity and CHPs_IN'!I$42</f>
        <v>3.4700887115641779</v>
      </c>
      <c r="N382" s="1">
        <f>IFERROR(N154/SUM(N154,N283),0)*'[1]Electricity and CHPs_IN'!J$42</f>
        <v>3.4833405260298771</v>
      </c>
      <c r="O382" s="1">
        <f>IFERROR(O154/SUM(O154,O283),0)*'[1]Electricity and CHPs_IN'!K$42</f>
        <v>3.3809379098065975</v>
      </c>
      <c r="P382" s="1">
        <f>IFERROR(P154/SUM(P154,P283),0)*'[1]Electricity and CHPs_IN'!L$42</f>
        <v>3.4971949092895698</v>
      </c>
      <c r="Q382" s="1">
        <f>IFERROR(Q154/SUM(Q154,Q283),0)*'[1]Electricity and CHPs_IN'!M$42</f>
        <v>3.4533844454304168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0</v>
      </c>
      <c r="L383" s="1">
        <f>IFERROR(L155/SUM(L155,L284),0)*'[1]Electricity and CHPs_IN'!H$43</f>
        <v>0</v>
      </c>
      <c r="M383" s="1">
        <f>IFERROR(M155/SUM(M155,M284),0)*'[1]Electricity and CHPs_IN'!I$43</f>
        <v>0</v>
      </c>
      <c r="N383" s="1">
        <f>IFERROR(N155/SUM(N155,N284),0)*'[1]Electricity and CHPs_IN'!J$43</f>
        <v>0</v>
      </c>
      <c r="O383" s="1">
        <f>IFERROR(O155/SUM(O155,O284),0)*'[1]Electricity and CHPs_IN'!K$43</f>
        <v>0</v>
      </c>
      <c r="P383" s="1">
        <f>IFERROR(P155/SUM(P155,P284),0)*'[1]Electricity and CHPs_IN'!L$43</f>
        <v>0</v>
      </c>
      <c r="Q383" s="1">
        <f>IFERROR(Q155/SUM(Q155,Q284),0)*'[1]Electricity and CHPs_IN'!M$43</f>
        <v>0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6.6411139810376978E-3</v>
      </c>
      <c r="J384" s="1">
        <f>IFERROR(J156/SUM(J285,J156),0)*'[1]Electricity and CHPs_IN'!F$50</f>
        <v>1.1975212386230571E-2</v>
      </c>
      <c r="K384" s="1">
        <f>IFERROR(K156/SUM(K285,K156),0)*'[1]Electricity and CHPs_IN'!G$50</f>
        <v>1.2149285283248009E-2</v>
      </c>
      <c r="L384" s="1">
        <f>IFERROR(L156/SUM(L285,L156),0)*'[1]Electricity and CHPs_IN'!H$50</f>
        <v>1.2680116072493544E-2</v>
      </c>
      <c r="M384" s="1">
        <f>IFERROR(M156/SUM(M285,M156),0)*'[1]Electricity and CHPs_IN'!I$50</f>
        <v>2.4502067395989195E-2</v>
      </c>
      <c r="N384" s="1">
        <f>IFERROR(N156/SUM(N285,N156),0)*'[1]Electricity and CHPs_IN'!J$50</f>
        <v>2.0868605211266864E-2</v>
      </c>
      <c r="O384" s="1">
        <f>IFERROR(O156/SUM(O285,O156),0)*'[1]Electricity and CHPs_IN'!K$50</f>
        <v>2.8763677291093474E-2</v>
      </c>
      <c r="P384" s="1">
        <f>IFERROR(P156/SUM(P285,P156),0)*'[1]Electricity and CHPs_IN'!L$50</f>
        <v>2.2199509997080921E-2</v>
      </c>
      <c r="Q384" s="1">
        <f>IFERROR(Q156/SUM(Q285,Q156),0)*'[1]Electricity and CHPs_IN'!M$50</f>
        <v>3.9202437689827785E-2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1.4216472289284483E-2</v>
      </c>
      <c r="J385" s="1">
        <f>IFERROR(J157/SUM(J286,J157),0)*'[1]Electricity and CHPs_IN'!F$53</f>
        <v>1.7730092209491979E-2</v>
      </c>
      <c r="K385" s="1">
        <f>IFERROR(K157/SUM(K286,K157),0)*'[1]Electricity and CHPs_IN'!G$53</f>
        <v>1.7349111675499386E-2</v>
      </c>
      <c r="L385" s="1">
        <f>IFERROR(L157/SUM(L286,L157),0)*'[1]Electricity and CHPs_IN'!H$53</f>
        <v>1.6803664751061192E-2</v>
      </c>
      <c r="M385" s="1">
        <f>IFERROR(M157/SUM(M286,M157),0)*'[1]Electricity and CHPs_IN'!I$53</f>
        <v>3.5172784749551683E-2</v>
      </c>
      <c r="N385" s="1">
        <f>IFERROR(N157/SUM(N286,N157),0)*'[1]Electricity and CHPs_IN'!J$53</f>
        <v>3.0312472435922652E-2</v>
      </c>
      <c r="O385" s="1">
        <f>IFERROR(O157/SUM(O286,O157),0)*'[1]Electricity and CHPs_IN'!K$53</f>
        <v>3.4162147929028358E-2</v>
      </c>
      <c r="P385" s="1">
        <f>IFERROR(P157/SUM(P286,P157),0)*'[1]Electricity and CHPs_IN'!L$53</f>
        <v>3.0254358564746044E-2</v>
      </c>
      <c r="Q385" s="1">
        <f>IFERROR(Q157/SUM(Q286,Q157),0)*'[1]Electricity and CHPs_IN'!M$53</f>
        <v>5.6973659928674293E-2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1.6398042108272649E-2</v>
      </c>
      <c r="J386" s="1">
        <f>IFERROR(J158/SUM(J287,J158),0)*'[1]Electricity and CHPs_IN'!F$56</f>
        <v>1.3225865864795808E-2</v>
      </c>
      <c r="K386" s="1">
        <f>IFERROR(K158/SUM(K287,K158),0)*'[1]Electricity and CHPs_IN'!G$56</f>
        <v>1.1450637396443201E-2</v>
      </c>
      <c r="L386" s="1">
        <f>IFERROR(L158/SUM(L287,L158),0)*'[1]Electricity and CHPs_IN'!H$56</f>
        <v>1.4974881471133725E-2</v>
      </c>
      <c r="M386" s="1">
        <f>IFERROR(M158/SUM(M287,M158),0)*'[1]Electricity and CHPs_IN'!I$56</f>
        <v>2.2952791791503502E-2</v>
      </c>
      <c r="N386" s="1">
        <f>IFERROR(N158/SUM(N287,N158),0)*'[1]Electricity and CHPs_IN'!J$56</f>
        <v>1.9042406387361439E-2</v>
      </c>
      <c r="O386" s="1">
        <f>IFERROR(O158/SUM(O287,O158),0)*'[1]Electricity and CHPs_IN'!K$56</f>
        <v>2.7838489467562625E-2</v>
      </c>
      <c r="P386" s="1">
        <f>IFERROR(P158/SUM(P287,P158),0)*'[1]Electricity and CHPs_IN'!L$56</f>
        <v>2.4469764679558491E-2</v>
      </c>
      <c r="Q386" s="1">
        <f>IFERROR(Q158/SUM(Q287,Q158),0)*'[1]Electricity and CHPs_IN'!M$56</f>
        <v>5.130497560187032E-2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0.54529301522935936</v>
      </c>
      <c r="H387" s="1">
        <f t="shared" si="410"/>
        <v>0.5031656135629089</v>
      </c>
      <c r="I387" s="1">
        <f t="shared" si="410"/>
        <v>0.77758385754429227</v>
      </c>
      <c r="J387" s="1">
        <f t="shared" si="410"/>
        <v>0.77942489195826303</v>
      </c>
      <c r="K387" s="1">
        <f t="shared" si="410"/>
        <v>0.78210552152660762</v>
      </c>
      <c r="L387" s="1">
        <f t="shared" si="410"/>
        <v>0.86186684545882208</v>
      </c>
      <c r="M387" s="1">
        <f t="shared" si="410"/>
        <v>0.86195790582499354</v>
      </c>
      <c r="N387" s="1">
        <f t="shared" si="410"/>
        <v>0.86911127706101565</v>
      </c>
      <c r="O387" s="1">
        <f t="shared" si="410"/>
        <v>0.87065906433608975</v>
      </c>
      <c r="P387" s="1">
        <f>P388</f>
        <v>0.87355979044484799</v>
      </c>
      <c r="Q387" s="1">
        <f>Q388</f>
        <v>0.89137765476703623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0.54529301522935936</v>
      </c>
      <c r="H388" s="1">
        <f>'[1]Electricity and CHPs_IN'!D$33</f>
        <v>0.5031656135629089</v>
      </c>
      <c r="I388" s="1">
        <f>'[1]Electricity and CHPs_IN'!E$33</f>
        <v>0.77758385754429227</v>
      </c>
      <c r="J388" s="1">
        <f>'[1]Electricity and CHPs_IN'!F$33</f>
        <v>0.77942489195826303</v>
      </c>
      <c r="K388" s="1">
        <f>'[1]Electricity and CHPs_IN'!G$33</f>
        <v>0.78210552152660762</v>
      </c>
      <c r="L388" s="1">
        <f>'[1]Electricity and CHPs_IN'!H$33</f>
        <v>0.86186684545882208</v>
      </c>
      <c r="M388" s="1">
        <f>'[1]Electricity and CHPs_IN'!I$33</f>
        <v>0.86195790582499354</v>
      </c>
      <c r="N388" s="1">
        <f>'[1]Electricity and CHPs_IN'!J$33</f>
        <v>0.86911127706101565</v>
      </c>
      <c r="O388" s="1">
        <f>'[1]Electricity and CHPs_IN'!K$33</f>
        <v>0.87065906433608975</v>
      </c>
      <c r="P388" s="1">
        <f>'[1]Electricity and CHPs_IN'!L$33</f>
        <v>0.87355979044484799</v>
      </c>
      <c r="Q388" s="1">
        <f>'[1]Electricity and CHPs_IN'!M$33</f>
        <v>0.89137765476703623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12.821549626883144</v>
      </c>
      <c r="H389" s="1">
        <f t="shared" si="411"/>
        <v>28.800013630945934</v>
      </c>
      <c r="I389" s="1">
        <f t="shared" si="411"/>
        <v>51.206317462493686</v>
      </c>
      <c r="J389" s="1">
        <f t="shared" si="411"/>
        <v>54.559858539734343</v>
      </c>
      <c r="K389" s="1">
        <f t="shared" si="411"/>
        <v>57.293398599860012</v>
      </c>
      <c r="L389" s="1">
        <f t="shared" ref="L389:O389" si="412">SUM(L390:L394)</f>
        <v>60.079614186352629</v>
      </c>
      <c r="M389" s="1">
        <f t="shared" si="412"/>
        <v>62.991499183620547</v>
      </c>
      <c r="N389" s="1">
        <f t="shared" si="412"/>
        <v>65.667685782696793</v>
      </c>
      <c r="O389" s="1">
        <f t="shared" si="412"/>
        <v>69.154554475546277</v>
      </c>
      <c r="P389" s="1">
        <f>SUM(P390:P394)</f>
        <v>72.613300212019738</v>
      </c>
      <c r="Q389" s="1">
        <f>SUM(Q390:Q394)</f>
        <v>79.333572917783272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0.15618778634746405</v>
      </c>
      <c r="I390" s="1">
        <f>'[1]Electricity and CHPs_IN'!E34</f>
        <v>0.30275625385121296</v>
      </c>
      <c r="J390" s="1">
        <f>'[1]Electricity and CHPs_IN'!F34</f>
        <v>1.0572011456933168</v>
      </c>
      <c r="K390" s="1">
        <f>'[1]Electricity and CHPs_IN'!G34</f>
        <v>1.0615558792465658</v>
      </c>
      <c r="L390" s="1">
        <f>'[1]Electricity and CHPs_IN'!H34</f>
        <v>0.97936479164297952</v>
      </c>
      <c r="M390" s="1">
        <f>'[1]Electricity and CHPs_IN'!I34</f>
        <v>0.87650925203953223</v>
      </c>
      <c r="N390" s="1">
        <f>'[1]Electricity and CHPs_IN'!J34</f>
        <v>0.38417204672268801</v>
      </c>
      <c r="O390" s="1">
        <f>'[1]Electricity and CHPs_IN'!K34</f>
        <v>0.54082611503587463</v>
      </c>
      <c r="P390" s="1">
        <f>'[1]Electricity and CHPs_IN'!L34</f>
        <v>0.49940765589744313</v>
      </c>
      <c r="Q390" s="1">
        <f>'[1]Electricity and CHPs_IN'!M34</f>
        <v>3.5390848616773605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4.8486226820686893</v>
      </c>
      <c r="H391" s="1">
        <f>'[1]Electricity and CHPs_IN'!D35</f>
        <v>11.927064196838243</v>
      </c>
      <c r="I391" s="1">
        <f>'[1]Electricity and CHPs_IN'!E35</f>
        <v>14.116641558675186</v>
      </c>
      <c r="J391" s="1">
        <f>'[1]Electricity and CHPs_IN'!F35</f>
        <v>14.83910445600122</v>
      </c>
      <c r="K391" s="1">
        <f>'[1]Electricity and CHPs_IN'!G35</f>
        <v>15.596053027302338</v>
      </c>
      <c r="L391" s="1">
        <f>'[1]Electricity and CHPs_IN'!H35</f>
        <v>16.391616457909219</v>
      </c>
      <c r="M391" s="1">
        <f>'[1]Electricity and CHPs_IN'!I35</f>
        <v>17.227766532647607</v>
      </c>
      <c r="N391" s="1">
        <f>'[1]Electricity and CHPs_IN'!J35</f>
        <v>18.106570544967948</v>
      </c>
      <c r="O391" s="1">
        <f>'[1]Electricity and CHPs_IN'!K35</f>
        <v>19.030227655711663</v>
      </c>
      <c r="P391" s="1">
        <f>'[1]Electricity and CHPs_IN'!L35</f>
        <v>20.001033318929</v>
      </c>
      <c r="Q391" s="1">
        <f>'[1]Electricity and CHPs_IN'!M35</f>
        <v>21.021648169574217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3.3907693473462661</v>
      </c>
      <c r="H392" s="1">
        <f>'[1]Electricity and CHPs_IN'!D36</f>
        <v>6.968902998711874</v>
      </c>
      <c r="I392" s="1">
        <f>'[1]Electricity and CHPs_IN'!E36</f>
        <v>18.916113511485062</v>
      </c>
      <c r="J392" s="1">
        <f>'[1]Electricity and CHPs_IN'!F36</f>
        <v>19.881043597218763</v>
      </c>
      <c r="K392" s="1">
        <f>'[1]Electricity and CHPs_IN'!G36</f>
        <v>20.895179377618305</v>
      </c>
      <c r="L392" s="1">
        <f>'[1]Electricity and CHPs_IN'!H36</f>
        <v>21.961046540960449</v>
      </c>
      <c r="M392" s="1">
        <f>'[1]Electricity and CHPs_IN'!I36</f>
        <v>23.081288358157337</v>
      </c>
      <c r="N392" s="1">
        <f>'[1]Electricity and CHPs_IN'!J36</f>
        <v>24.258673132768287</v>
      </c>
      <c r="O392" s="1">
        <f>'[1]Electricity and CHPs_IN'!K36</f>
        <v>25.496128299508378</v>
      </c>
      <c r="P392" s="1">
        <f>'[1]Electricity and CHPs_IN'!L36</f>
        <v>26.796716068822839</v>
      </c>
      <c r="Q392" s="1">
        <f>'[1]Electricity and CHPs_IN'!M36</f>
        <v>28.164774905552232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1.2877022413590282</v>
      </c>
      <c r="H393" s="1">
        <f>'[1]Electricity and CHPs_IN'!D37</f>
        <v>5.8107432091202256</v>
      </c>
      <c r="I393" s="1">
        <f>'[1]Electricity and CHPs_IN'!E37</f>
        <v>13.46040609286851</v>
      </c>
      <c r="J393" s="1">
        <f>'[1]Electricity and CHPs_IN'!F37</f>
        <v>14.147057706571314</v>
      </c>
      <c r="K393" s="1">
        <f>'[1]Electricity and CHPs_IN'!G37</f>
        <v>14.86870278899697</v>
      </c>
      <c r="L393" s="1">
        <f>'[1]Electricity and CHPs_IN'!H37</f>
        <v>15.627159765701723</v>
      </c>
      <c r="M393" s="1">
        <f>'[1]Electricity and CHPs_IN'!I37</f>
        <v>16.424309587895092</v>
      </c>
      <c r="N393" s="1">
        <f>'[1]Electricity and CHPs_IN'!J37</f>
        <v>17.262121453902775</v>
      </c>
      <c r="O393" s="1">
        <f>'[1]Electricity and CHPs_IN'!K37</f>
        <v>18.142680796831506</v>
      </c>
      <c r="P393" s="1">
        <f>'[1]Electricity and CHPs_IN'!L37</f>
        <v>19.06816747433664</v>
      </c>
      <c r="Q393" s="1">
        <f>'[1]Electricity and CHPs_IN'!M37</f>
        <v>20.041119714199631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3.2944553561091614</v>
      </c>
      <c r="H394" s="1">
        <f>'[1]Electricity and CHPs_IN'!D38</f>
        <v>3.9371154399281294</v>
      </c>
      <c r="I394" s="1">
        <f>'[1]Electricity and CHPs_IN'!E38</f>
        <v>4.4104000456137111</v>
      </c>
      <c r="J394" s="1">
        <f>'[1]Electricity and CHPs_IN'!F38</f>
        <v>4.6354516342497236</v>
      </c>
      <c r="K394" s="1">
        <f>'[1]Electricity and CHPs_IN'!G38</f>
        <v>4.8719075266958356</v>
      </c>
      <c r="L394" s="1">
        <f>'[1]Electricity and CHPs_IN'!H38</f>
        <v>5.1204266301382528</v>
      </c>
      <c r="M394" s="1">
        <f>'[1]Electricity and CHPs_IN'!I38</f>
        <v>5.381625452880983</v>
      </c>
      <c r="N394" s="1">
        <f>'[1]Electricity and CHPs_IN'!J38</f>
        <v>5.656148604335093</v>
      </c>
      <c r="O394" s="1">
        <f>'[1]Electricity and CHPs_IN'!K38</f>
        <v>5.9446916084588599</v>
      </c>
      <c r="P394" s="1">
        <f>'[1]Electricity and CHPs_IN'!L38</f>
        <v>6.2479756940338111</v>
      </c>
      <c r="Q394" s="1">
        <f>'[1]Electricity and CHPs_IN'!M38</f>
        <v>6.5669452667798449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0.13369387421146858</v>
      </c>
      <c r="M396" s="1">
        <f>'[1]Electricity and CHPs_IN'!I$32</f>
        <v>0.219311987099505</v>
      </c>
      <c r="N396" s="1">
        <f>'[1]Electricity and CHPs_IN'!J$32</f>
        <v>0.2310138896675081</v>
      </c>
      <c r="O396" s="1">
        <f>'[1]Electricity and CHPs_IN'!K$32</f>
        <v>0.25774680672054684</v>
      </c>
      <c r="P396" s="1">
        <f>'[1]Electricity and CHPs_IN'!L$32</f>
        <v>0.29799016516926041</v>
      </c>
      <c r="Q396" s="1">
        <f>'[1]Electricity and CHPs_IN'!M$32</f>
        <v>0.5310017718387976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1.2228035656007191E-2</v>
      </c>
      <c r="J397" s="1">
        <f t="shared" ref="J397" si="417">SUM(J398:J400)</f>
        <v>3.3338779971970461E-2</v>
      </c>
      <c r="K397" s="1">
        <f t="shared" ref="K397" si="418">SUM(K398:K400)</f>
        <v>5.3302674558248456E-2</v>
      </c>
      <c r="L397" s="1">
        <f t="shared" ref="L397:O397" si="419">SUM(L398:L400)</f>
        <v>5.5239573765083282E-2</v>
      </c>
      <c r="M397" s="1">
        <f t="shared" si="419"/>
        <v>0.14177267163439655</v>
      </c>
      <c r="N397" s="1">
        <f t="shared" si="419"/>
        <v>0.13190772073745605</v>
      </c>
      <c r="O397" s="1">
        <f t="shared" si="419"/>
        <v>0.36295849622367693</v>
      </c>
      <c r="P397" s="1">
        <f>SUM(P398:P400)</f>
        <v>0.36990520716787012</v>
      </c>
      <c r="Q397" s="1">
        <f>SUM(Q398:Q400)</f>
        <v>0.48366664566306117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6.3200574960702192E-3</v>
      </c>
      <c r="L398" s="1">
        <f>IFERROR(L170/SUM(L170,L209),0)*'[1]Electricity and CHPs_IN'!H$30</f>
        <v>6.3836879713589888E-3</v>
      </c>
      <c r="M398" s="1">
        <f>IFERROR(M170/SUM(M170,M209),0)*'[1]Electricity and CHPs_IN'!I$30</f>
        <v>1.5917723155185137E-2</v>
      </c>
      <c r="N398" s="1">
        <f>IFERROR(N170/SUM(N170,N209),0)*'[1]Electricity and CHPs_IN'!J$30</f>
        <v>1.6100601606032966E-2</v>
      </c>
      <c r="O398" s="1">
        <f>IFERROR(O170/SUM(O170,O209),0)*'[1]Electricity and CHPs_IN'!K$30</f>
        <v>6.3272216788551758E-2</v>
      </c>
      <c r="P398" s="1">
        <f>IFERROR(P170/SUM(P170,P209),0)*'[1]Electricity and CHPs_IN'!L$30</f>
        <v>0.10112489058695431</v>
      </c>
      <c r="Q398" s="1">
        <f>IFERROR(Q170/SUM(Q170,Q209),0)*'[1]Electricity and CHPs_IN'!M$30</f>
        <v>0.11344381122512986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7.1490293023573643E-3</v>
      </c>
      <c r="J399" s="1">
        <f>IFERROR(J171/SUM(J171,J289),0)*'[1]Electricity and CHPs_IN'!F$46</f>
        <v>2.1654523800106525E-2</v>
      </c>
      <c r="K399" s="1">
        <f>IFERROR(K171/SUM(K171,K289),0)*'[1]Electricity and CHPs_IN'!G$46</f>
        <v>3.3909563663821356E-2</v>
      </c>
      <c r="L399" s="1">
        <f>IFERROR(L171/SUM(L171,L289),0)*'[1]Electricity and CHPs_IN'!H$46</f>
        <v>3.3751499947067755E-2</v>
      </c>
      <c r="M399" s="1">
        <f>IFERROR(M171/SUM(M171,M289),0)*'[1]Electricity and CHPs_IN'!I$46</f>
        <v>8.9346760425432672E-2</v>
      </c>
      <c r="N399" s="1">
        <f>IFERROR(N171/SUM(N171,N289),0)*'[1]Electricity and CHPs_IN'!J$46</f>
        <v>8.2568492085757339E-2</v>
      </c>
      <c r="O399" s="1">
        <f>IFERROR(O171/SUM(O171,O289),0)*'[1]Electricity and CHPs_IN'!K$46</f>
        <v>0.21492617688149709</v>
      </c>
      <c r="P399" s="1">
        <f>IFERROR(P171/SUM(P171,P289),0)*'[1]Electricity and CHPs_IN'!L$46</f>
        <v>0.20609325534004885</v>
      </c>
      <c r="Q399" s="1">
        <f>IFERROR(Q171/SUM(Q171,Q289),0)*'[1]Electricity and CHPs_IN'!M$46</f>
        <v>0.26301256117436345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5.0790063536498261E-3</v>
      </c>
      <c r="J400" s="1">
        <f>IFERROR(J172/SUM(J172,J290),0)*'[1]Electricity and CHPs_IN'!F$57</f>
        <v>1.1684256171863935E-2</v>
      </c>
      <c r="K400" s="1">
        <f>IFERROR(K172/SUM(K172,K290),0)*'[1]Electricity and CHPs_IN'!G$57</f>
        <v>1.3073053398356882E-2</v>
      </c>
      <c r="L400" s="1">
        <f>IFERROR(L172/SUM(L172,L290),0)*'[1]Electricity and CHPs_IN'!H$57</f>
        <v>1.5104385846656543E-2</v>
      </c>
      <c r="M400" s="1">
        <f>IFERROR(M172/SUM(M172,M290),0)*'[1]Electricity and CHPs_IN'!I$57</f>
        <v>3.6508188053778749E-2</v>
      </c>
      <c r="N400" s="1">
        <f>IFERROR(N172/SUM(N172,N290),0)*'[1]Electricity and CHPs_IN'!J$57</f>
        <v>3.3238627045665749E-2</v>
      </c>
      <c r="O400" s="1">
        <f>IFERROR(O172/SUM(O172,O290),0)*'[1]Electricity and CHPs_IN'!K$57</f>
        <v>8.4760102553628078E-2</v>
      </c>
      <c r="P400" s="1">
        <f>IFERROR(P172/SUM(P172,P290),0)*'[1]Electricity and CHPs_IN'!L$57</f>
        <v>6.2687061240866968E-2</v>
      </c>
      <c r="Q400" s="1">
        <f>IFERROR(Q172/SUM(Q172,Q290),0)*'[1]Electricity and CHPs_IN'!M$57</f>
        <v>0.10721027326356783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0.18441612563877866</v>
      </c>
      <c r="G401" s="1">
        <f t="shared" ref="G401:K401" si="420">SUM(G402:G408)</f>
        <v>6.4805577452094698E-2</v>
      </c>
      <c r="H401" s="1">
        <f t="shared" si="420"/>
        <v>0.18227584020693297</v>
      </c>
      <c r="I401" s="1">
        <f t="shared" si="420"/>
        <v>0.42533158437821439</v>
      </c>
      <c r="J401" s="1">
        <f t="shared" si="420"/>
        <v>0.5240348531701633</v>
      </c>
      <c r="K401" s="1">
        <f t="shared" si="420"/>
        <v>0.80081468709419101</v>
      </c>
      <c r="L401" s="1">
        <f t="shared" ref="L401:O401" si="421">SUM(L402:L408)</f>
        <v>1.1909805304554719</v>
      </c>
      <c r="M401" s="1">
        <f t="shared" si="421"/>
        <v>1.9978978416229234</v>
      </c>
      <c r="N401" s="1">
        <f t="shared" si="421"/>
        <v>2.5078203135538284</v>
      </c>
      <c r="O401" s="1">
        <f t="shared" si="421"/>
        <v>3.2701183175318755</v>
      </c>
      <c r="P401" s="1">
        <f>SUM(P402:P408)</f>
        <v>3.4518129154550445</v>
      </c>
      <c r="Q401" s="1">
        <f>SUM(Q402:Q408)</f>
        <v>4.2191359903330161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0.13533755811535064</v>
      </c>
      <c r="G402" s="1">
        <f>'[1]Electricity and CHPs_IN'!C63</f>
        <v>2.0763717267988639E-2</v>
      </c>
      <c r="H402" s="1">
        <f>'[1]Electricity and CHPs_IN'!D63</f>
        <v>0.13468852778483681</v>
      </c>
      <c r="I402" s="1">
        <f>'[1]Electricity and CHPs_IN'!E63</f>
        <v>6.817621351991747E-2</v>
      </c>
      <c r="J402" s="1">
        <f>'[1]Electricity and CHPs_IN'!F63</f>
        <v>6.767759664025326E-2</v>
      </c>
      <c r="K402" s="1">
        <f>'[1]Electricity and CHPs_IN'!G63</f>
        <v>5.7634829207550461E-2</v>
      </c>
      <c r="L402" s="1">
        <f>'[1]Electricity and CHPs_IN'!H63</f>
        <v>1.4704380961818258E-2</v>
      </c>
      <c r="M402" s="1">
        <f>'[1]Electricity and CHPs_IN'!I63</f>
        <v>5.1910965874718065E-2</v>
      </c>
      <c r="N402" s="1">
        <f>'[1]Electricity and CHPs_IN'!J63</f>
        <v>6.642555845426007E-2</v>
      </c>
      <c r="O402" s="1">
        <f>'[1]Electricity and CHPs_IN'!K63</f>
        <v>0.13397008232666663</v>
      </c>
      <c r="P402" s="1">
        <f>'[1]Electricity and CHPs_IN'!L63</f>
        <v>0.13458498585506434</v>
      </c>
      <c r="Q402" s="1">
        <f>'[1]Electricity and CHPs_IN'!M63</f>
        <v>0.13456030087541113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1.367025585379331E-2</v>
      </c>
      <c r="G403" s="1">
        <f>'[1]Electricity and CHPs_IN'!C64</f>
        <v>1.1099155718902159E-2</v>
      </c>
      <c r="H403" s="1">
        <f>'[1]Electricity and CHPs_IN'!D64</f>
        <v>1.3203530598297533E-2</v>
      </c>
      <c r="I403" s="1">
        <f>'[1]Electricity and CHPs_IN'!E64</f>
        <v>1.2457813197657232E-2</v>
      </c>
      <c r="J403" s="1">
        <f>'[1]Electricity and CHPs_IN'!F64</f>
        <v>3.0319807373550514E-2</v>
      </c>
      <c r="K403" s="1">
        <f>'[1]Electricity and CHPs_IN'!G64</f>
        <v>0.19920296772696802</v>
      </c>
      <c r="L403" s="1">
        <f>'[1]Electricity and CHPs_IN'!H64</f>
        <v>0.2541322066629072</v>
      </c>
      <c r="M403" s="1">
        <f>'[1]Electricity and CHPs_IN'!I64</f>
        <v>0.43019954645574188</v>
      </c>
      <c r="N403" s="1">
        <f>'[1]Electricity and CHPs_IN'!J64</f>
        <v>0.44443267121513902</v>
      </c>
      <c r="O403" s="1">
        <f>'[1]Electricity and CHPs_IN'!K64</f>
        <v>0.50819486188862817</v>
      </c>
      <c r="P403" s="1">
        <f>'[1]Electricity and CHPs_IN'!L64</f>
        <v>0.51244620536014385</v>
      </c>
      <c r="Q403" s="1">
        <f>'[1]Electricity and CHPs_IN'!M64</f>
        <v>0.6009043924186811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1.2181629152554777E-2</v>
      </c>
      <c r="G404" s="1">
        <f>'[1]Electricity and CHPs_IN'!C65</f>
        <v>9.8622122894708834E-3</v>
      </c>
      <c r="H404" s="1">
        <f>'[1]Electricity and CHPs_IN'!D65</f>
        <v>1.1342157166817565E-2</v>
      </c>
      <c r="I404" s="1">
        <f>'[1]Electricity and CHPs_IN'!E65</f>
        <v>1.1544545349407222E-2</v>
      </c>
      <c r="J404" s="1">
        <f>'[1]Electricity and CHPs_IN'!F65</f>
        <v>2.9043459443039224E-2</v>
      </c>
      <c r="K404" s="1">
        <f>'[1]Electricity and CHPs_IN'!G65</f>
        <v>0.11685932711996998</v>
      </c>
      <c r="L404" s="1">
        <f>'[1]Electricity and CHPs_IN'!H65</f>
        <v>0.46281528046837772</v>
      </c>
      <c r="M404" s="1">
        <f>'[1]Electricity and CHPs_IN'!I65</f>
        <v>1.0143833430334983</v>
      </c>
      <c r="N404" s="1">
        <f>'[1]Electricity and CHPs_IN'!J65</f>
        <v>1.4760251497088566</v>
      </c>
      <c r="O404" s="1">
        <f>'[1]Electricity and CHPs_IN'!K65</f>
        <v>2.0759009342187573</v>
      </c>
      <c r="P404" s="1">
        <f>'[1]Electricity and CHPs_IN'!L65</f>
        <v>2.2259877954398029</v>
      </c>
      <c r="Q404" s="1">
        <f>'[1]Electricity and CHPs_IN'!M65</f>
        <v>2.8556473442697032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3.8909843629063093E-3</v>
      </c>
      <c r="G405" s="1">
        <f>'[1]Electricity and CHPs_IN'!C66</f>
        <v>3.8687298552377652E-3</v>
      </c>
      <c r="H405" s="1">
        <f>'[1]Electricity and CHPs_IN'!D66</f>
        <v>3.8600582729961964E-3</v>
      </c>
      <c r="I405" s="1">
        <f>'[1]Electricity and CHPs_IN'!E66</f>
        <v>6.2826072892911353E-2</v>
      </c>
      <c r="J405" s="1">
        <f>'[1]Electricity and CHPs_IN'!F66</f>
        <v>7.4885318559396175E-2</v>
      </c>
      <c r="K405" s="1">
        <f>'[1]Electricity and CHPs_IN'!G66</f>
        <v>7.9469424226296478E-2</v>
      </c>
      <c r="L405" s="1">
        <f>'[1]Electricity and CHPs_IN'!H66</f>
        <v>8.5506706675827618E-2</v>
      </c>
      <c r="M405" s="1">
        <f>'[1]Electricity and CHPs_IN'!I66</f>
        <v>9.8510064418105892E-2</v>
      </c>
      <c r="N405" s="1">
        <f>'[1]Electricity and CHPs_IN'!J66</f>
        <v>0.10374765983518408</v>
      </c>
      <c r="O405" s="1">
        <f>'[1]Electricity and CHPs_IN'!K66</f>
        <v>0.11239181168109404</v>
      </c>
      <c r="P405" s="1">
        <f>'[1]Electricity and CHPs_IN'!L66</f>
        <v>0.1269185214270338</v>
      </c>
      <c r="Q405" s="1">
        <f>'[1]Electricity and CHPs_IN'!M66</f>
        <v>0.13618039980135757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7.7274790239378142E-3</v>
      </c>
      <c r="G406" s="1">
        <f>'[1]Electricity and CHPs_IN'!C67</f>
        <v>7.6780302249116229E-3</v>
      </c>
      <c r="H406" s="1">
        <f>'[1]Electricity and CHPs_IN'!D67</f>
        <v>7.6703652495054581E-3</v>
      </c>
      <c r="I406" s="1">
        <f>'[1]Electricity and CHPs_IN'!E67</f>
        <v>0.10030636721212463</v>
      </c>
      <c r="J406" s="1">
        <f>'[1]Electricity and CHPs_IN'!F67</f>
        <v>0.12033592288576858</v>
      </c>
      <c r="K406" s="1">
        <f>'[1]Electricity and CHPs_IN'!G67</f>
        <v>0.12690569800515011</v>
      </c>
      <c r="L406" s="1">
        <f>'[1]Electricity and CHPs_IN'!H67</f>
        <v>0.13878305866071952</v>
      </c>
      <c r="M406" s="1">
        <f>'[1]Electricity and CHPs_IN'!I67</f>
        <v>0.15089057386308882</v>
      </c>
      <c r="N406" s="1">
        <f>'[1]Electricity and CHPs_IN'!J67</f>
        <v>0.1569104461267582</v>
      </c>
      <c r="O406" s="1">
        <f>'[1]Electricity and CHPs_IN'!K67</f>
        <v>0.1651456290338964</v>
      </c>
      <c r="P406" s="1">
        <f>'[1]Electricity and CHPs_IN'!L67</f>
        <v>0.16960470146826334</v>
      </c>
      <c r="Q406" s="1">
        <f>'[1]Electricity and CHPs_IN'!M67</f>
        <v>0.18449139867251885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7.7054914822144629E-3</v>
      </c>
      <c r="G407" s="1">
        <f>'[1]Electricity and CHPs_IN'!C68</f>
        <v>7.6540730671238099E-3</v>
      </c>
      <c r="H407" s="1">
        <f>'[1]Electricity and CHPs_IN'!D68</f>
        <v>7.6435878854384876E-3</v>
      </c>
      <c r="I407" s="1">
        <f>'[1]Electricity and CHPs_IN'!E68</f>
        <v>9.9641220444690426E-2</v>
      </c>
      <c r="J407" s="1">
        <f>'[1]Electricity and CHPs_IN'!F68</f>
        <v>0.12104327418735208</v>
      </c>
      <c r="K407" s="1">
        <f>'[1]Electricity and CHPs_IN'!G68</f>
        <v>0.13243179111309927</v>
      </c>
      <c r="L407" s="1">
        <f>'[1]Electricity and CHPs_IN'!H68</f>
        <v>0.1414013100004381</v>
      </c>
      <c r="M407" s="1">
        <f>'[1]Electricity and CHPs_IN'!I68</f>
        <v>0.15098847080299119</v>
      </c>
      <c r="N407" s="1">
        <f>'[1]Electricity and CHPs_IN'!J68</f>
        <v>0.15680806678526343</v>
      </c>
      <c r="O407" s="1">
        <f>'[1]Electricity and CHPs_IN'!K68</f>
        <v>0.16510842985235796</v>
      </c>
      <c r="P407" s="1">
        <f>'[1]Electricity and CHPs_IN'!L68</f>
        <v>0.16955872388148521</v>
      </c>
      <c r="Q407" s="1">
        <f>'[1]Electricity and CHPs_IN'!M68</f>
        <v>0.18446373859184731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3.9027276480213501E-3</v>
      </c>
      <c r="G408" s="1">
        <f>'[1]Electricity and CHPs_IN'!C69</f>
        <v>3.8796590284598236E-3</v>
      </c>
      <c r="H408" s="1">
        <f>'[1]Electricity and CHPs_IN'!D69</f>
        <v>3.8676132490408897E-3</v>
      </c>
      <c r="I408" s="1">
        <f>'[1]Electricity and CHPs_IN'!E69</f>
        <v>7.0379351761506059E-2</v>
      </c>
      <c r="J408" s="1">
        <f>'[1]Electricity and CHPs_IN'!F69</f>
        <v>8.0729474080803471E-2</v>
      </c>
      <c r="K408" s="1">
        <f>'[1]Electricity and CHPs_IN'!G69</f>
        <v>8.8310649695156632E-2</v>
      </c>
      <c r="L408" s="1">
        <f>'[1]Electricity and CHPs_IN'!H69</f>
        <v>9.3637587025383315E-2</v>
      </c>
      <c r="M408" s="1">
        <f>'[1]Electricity and CHPs_IN'!I69</f>
        <v>0.10101487717477933</v>
      </c>
      <c r="N408" s="1">
        <f>'[1]Electricity and CHPs_IN'!J69</f>
        <v>0.10347076142836703</v>
      </c>
      <c r="O408" s="1">
        <f>'[1]Electricity and CHPs_IN'!K69</f>
        <v>0.10940656853047509</v>
      </c>
      <c r="P408" s="1">
        <f>'[1]Electricity and CHPs_IN'!L69</f>
        <v>0.1127119820232507</v>
      </c>
      <c r="Q408" s="1">
        <f>'[1]Electricity and CHPs_IN'!M69</f>
        <v>0.12288841570349576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55.964516959516288</v>
      </c>
      <c r="G409" s="3">
        <f t="shared" ref="G409:K409" si="423">G410+G463</f>
        <v>55.760750687055513</v>
      </c>
      <c r="H409" s="3">
        <f t="shared" si="423"/>
        <v>57.422835973815026</v>
      </c>
      <c r="I409" s="3">
        <f t="shared" si="423"/>
        <v>63.016274132743092</v>
      </c>
      <c r="J409" s="3">
        <f t="shared" si="423"/>
        <v>66.659586421951076</v>
      </c>
      <c r="K409" s="3">
        <f t="shared" si="423"/>
        <v>67.247439081200227</v>
      </c>
      <c r="L409" s="3">
        <f t="shared" ref="L409:O409" si="424">L410+L463</f>
        <v>68.330606117867148</v>
      </c>
      <c r="M409" s="3">
        <f t="shared" si="424"/>
        <v>67.823214110194698</v>
      </c>
      <c r="N409" s="3">
        <f t="shared" si="424"/>
        <v>66.941382004297836</v>
      </c>
      <c r="O409" s="3">
        <f t="shared" si="424"/>
        <v>66.328374647675517</v>
      </c>
      <c r="P409" s="3">
        <f>P410+P463</f>
        <v>66.199623464596954</v>
      </c>
      <c r="Q409" s="3">
        <f>Q410+Q463</f>
        <v>66.045160481087692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47.922439991368798</v>
      </c>
      <c r="G410" s="1">
        <f t="shared" si="425"/>
        <v>47.068247458426846</v>
      </c>
      <c r="H410" s="1">
        <f t="shared" si="425"/>
        <v>46.141459155141789</v>
      </c>
      <c r="I410" s="1">
        <f t="shared" si="425"/>
        <v>46.241903379098162</v>
      </c>
      <c r="J410" s="1">
        <f t="shared" si="425"/>
        <v>45.431696149372371</v>
      </c>
      <c r="K410" s="1">
        <f t="shared" si="425"/>
        <v>46.697463735386165</v>
      </c>
      <c r="L410" s="1">
        <f t="shared" ref="L410:O410" si="426">L411+L440</f>
        <v>46.903686058857623</v>
      </c>
      <c r="M410" s="1">
        <f t="shared" si="426"/>
        <v>47.719052299033649</v>
      </c>
      <c r="N410" s="1">
        <f t="shared" si="426"/>
        <v>47.045964319162103</v>
      </c>
      <c r="O410" s="1">
        <f t="shared" si="426"/>
        <v>46.344577607478243</v>
      </c>
      <c r="P410" s="1">
        <f>P411+P440</f>
        <v>45.520632905726359</v>
      </c>
      <c r="Q410" s="1">
        <f>Q411+Q440</f>
        <v>44.729866567380057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40.120622515267058</v>
      </c>
      <c r="G411" s="1">
        <f t="shared" ref="G411:K411" si="427">SUM(G412,G418,G427,G436,G438)</f>
        <v>34.246609317615665</v>
      </c>
      <c r="H411" s="1">
        <f t="shared" si="427"/>
        <v>33.782207462097986</v>
      </c>
      <c r="I411" s="1">
        <f t="shared" si="427"/>
        <v>38.702904221890613</v>
      </c>
      <c r="J411" s="1">
        <f t="shared" si="427"/>
        <v>38.210849937046291</v>
      </c>
      <c r="K411" s="1">
        <f t="shared" si="427"/>
        <v>40.299952263956371</v>
      </c>
      <c r="L411" s="1">
        <f t="shared" ref="L411:O411" si="428">SUM(L412,L418,L427,L436,L438)</f>
        <v>41.191556519613187</v>
      </c>
      <c r="M411" s="1">
        <f t="shared" si="428"/>
        <v>41.923056665050652</v>
      </c>
      <c r="N411" s="1">
        <f t="shared" si="428"/>
        <v>41.374729217865806</v>
      </c>
      <c r="O411" s="1">
        <f t="shared" si="428"/>
        <v>40.676469117276021</v>
      </c>
      <c r="P411" s="1">
        <f>SUM(P412,P418,P427,P436,P438)</f>
        <v>39.834381850335276</v>
      </c>
      <c r="Q411" s="1">
        <f>SUM(Q412,Q418,Q427,Q436,Q438)</f>
        <v>38.979717628561012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2.9106354752917452E-2</v>
      </c>
      <c r="G412" s="1">
        <f t="shared" ref="G412:O412" si="429">G413</f>
        <v>1.2450035846842485E-3</v>
      </c>
      <c r="H412" s="1">
        <f t="shared" si="429"/>
        <v>3.103214968845738E-2</v>
      </c>
      <c r="I412" s="1">
        <f t="shared" si="429"/>
        <v>1.9393007302974562E-2</v>
      </c>
      <c r="J412" s="1">
        <f t="shared" si="429"/>
        <v>2.7668746608372149E-2</v>
      </c>
      <c r="K412" s="1">
        <f t="shared" si="429"/>
        <v>2.880082474129389E-2</v>
      </c>
      <c r="L412" s="1">
        <f t="shared" si="429"/>
        <v>3.1682421883918663E-2</v>
      </c>
      <c r="M412" s="1">
        <f t="shared" si="429"/>
        <v>5.1447589153498702E-2</v>
      </c>
      <c r="N412" s="1">
        <f t="shared" si="429"/>
        <v>3.7242290409164908E-2</v>
      </c>
      <c r="O412" s="1">
        <f t="shared" si="429"/>
        <v>5.1587729791822245E-2</v>
      </c>
      <c r="P412" s="1">
        <f>P413</f>
        <v>4.2032650303991656E-2</v>
      </c>
      <c r="Q412" s="1">
        <f>Q413</f>
        <v>5.59456796318814E-2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2.9106354752917452E-2</v>
      </c>
      <c r="G413" s="1">
        <f>'[1]Electricity and CHPs_IN'!C$28-G300</f>
        <v>1.2450035846842485E-3</v>
      </c>
      <c r="H413" s="1">
        <f>'[1]Electricity and CHPs_IN'!D$28-H300</f>
        <v>3.103214968845738E-2</v>
      </c>
      <c r="I413" s="1">
        <f>'[1]Electricity and CHPs_IN'!E$28-I300</f>
        <v>1.9393007302974562E-2</v>
      </c>
      <c r="J413" s="1">
        <f>'[1]Electricity and CHPs_IN'!F$28-J300</f>
        <v>2.7668746608372149E-2</v>
      </c>
      <c r="K413" s="1">
        <f>'[1]Electricity and CHPs_IN'!G$28-K300</f>
        <v>2.880082474129389E-2</v>
      </c>
      <c r="L413" s="1">
        <f>'[1]Electricity and CHPs_IN'!H$28-L300</f>
        <v>3.1682421883918663E-2</v>
      </c>
      <c r="M413" s="1">
        <f>'[1]Electricity and CHPs_IN'!I$28-M300</f>
        <v>5.1447589153498702E-2</v>
      </c>
      <c r="N413" s="1">
        <f>'[1]Electricity and CHPs_IN'!J$28-N300</f>
        <v>3.7242290409164908E-2</v>
      </c>
      <c r="O413" s="1">
        <f>'[1]Electricity and CHPs_IN'!K$28-O300</f>
        <v>5.1587729791822245E-2</v>
      </c>
      <c r="P413" s="1">
        <f>'[1]Electricity and CHPs_IN'!L$28-P300</f>
        <v>4.2032650303991656E-2</v>
      </c>
      <c r="Q413" s="1">
        <f>'[1]Electricity and CHPs_IN'!M$28-Q300</f>
        <v>5.59456796318814E-2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2.9106354752917452E-2</v>
      </c>
      <c r="G414" s="1">
        <f t="shared" ref="G414:O414" si="430">G415</f>
        <v>1.2450035846842485E-3</v>
      </c>
      <c r="H414" s="1">
        <f t="shared" si="430"/>
        <v>3.103214968845738E-2</v>
      </c>
      <c r="I414" s="1">
        <f t="shared" si="430"/>
        <v>1.9393007302974562E-2</v>
      </c>
      <c r="J414" s="1">
        <f t="shared" si="430"/>
        <v>2.7668746608372149E-2</v>
      </c>
      <c r="K414" s="1">
        <f t="shared" si="430"/>
        <v>2.880082474129389E-2</v>
      </c>
      <c r="L414" s="1">
        <f t="shared" si="430"/>
        <v>3.1682421883918663E-2</v>
      </c>
      <c r="M414" s="1">
        <f t="shared" si="430"/>
        <v>5.1447589153498702E-2</v>
      </c>
      <c r="N414" s="1">
        <f t="shared" si="430"/>
        <v>3.7242290409164908E-2</v>
      </c>
      <c r="O414" s="1">
        <f t="shared" si="430"/>
        <v>5.1587729791822245E-2</v>
      </c>
      <c r="P414" s="1">
        <f>P415</f>
        <v>4.2032650303991656E-2</v>
      </c>
      <c r="Q414" s="1">
        <f>Q415</f>
        <v>5.59456796318814E-2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2.9106354752917452E-2</v>
      </c>
      <c r="G415" s="1">
        <f t="shared" ref="G415:K415" si="431">G413-G417</f>
        <v>1.2450035846842485E-3</v>
      </c>
      <c r="H415" s="1">
        <f t="shared" si="431"/>
        <v>3.103214968845738E-2</v>
      </c>
      <c r="I415" s="1">
        <f t="shared" si="431"/>
        <v>1.9393007302974562E-2</v>
      </c>
      <c r="J415" s="1">
        <f t="shared" si="431"/>
        <v>2.7668746608372149E-2</v>
      </c>
      <c r="K415" s="1">
        <f t="shared" si="431"/>
        <v>2.880082474129389E-2</v>
      </c>
      <c r="L415" s="1">
        <f t="shared" ref="L415:O415" si="432">L413-L417</f>
        <v>3.1682421883918663E-2</v>
      </c>
      <c r="M415" s="1">
        <f t="shared" si="432"/>
        <v>5.1447589153498702E-2</v>
      </c>
      <c r="N415" s="1">
        <f t="shared" si="432"/>
        <v>3.7242290409164908E-2</v>
      </c>
      <c r="O415" s="1">
        <f t="shared" si="432"/>
        <v>5.1587729791822245E-2</v>
      </c>
      <c r="P415" s="1">
        <f>P413-P417</f>
        <v>4.2032650303991656E-2</v>
      </c>
      <c r="Q415" s="1">
        <f>Q413-Q417</f>
        <v>5.59456796318814E-2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2.4234634251929728</v>
      </c>
      <c r="G418" s="1">
        <f t="shared" ref="G418:K418" si="436">SUM(G419:G420)</f>
        <v>1.7444995883834605E-3</v>
      </c>
      <c r="H418" s="1">
        <f t="shared" si="436"/>
        <v>7.9685747462456408E-2</v>
      </c>
      <c r="I418" s="1">
        <f t="shared" si="436"/>
        <v>1.9839073631989543</v>
      </c>
      <c r="J418" s="1">
        <f t="shared" si="436"/>
        <v>1.3781337002234508</v>
      </c>
      <c r="K418" s="1">
        <f t="shared" si="436"/>
        <v>3.3848107348586498</v>
      </c>
      <c r="L418" s="1">
        <f t="shared" ref="L418:O418" si="437">SUM(L419:L420)</f>
        <v>4.8636180905489432</v>
      </c>
      <c r="M418" s="1">
        <f t="shared" si="437"/>
        <v>4.8776452723463022</v>
      </c>
      <c r="N418" s="1">
        <f t="shared" si="437"/>
        <v>4.3667487543270926</v>
      </c>
      <c r="O418" s="1">
        <f t="shared" si="437"/>
        <v>3.325182427739557</v>
      </c>
      <c r="P418" s="1">
        <f>SUM(P419:P420)</f>
        <v>2.6281684639891236</v>
      </c>
      <c r="Q418" s="1">
        <f>SUM(Q419:Q420)</f>
        <v>1.7558909998757641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2.4234634251929728</v>
      </c>
      <c r="G419" s="1">
        <f>'[1]Electricity and CHPs_IN'!C$24-G314</f>
        <v>1.7444995883834605E-3</v>
      </c>
      <c r="H419" s="1">
        <f>'[1]Electricity and CHPs_IN'!D$24-H314</f>
        <v>7.9685747462456408E-2</v>
      </c>
      <c r="I419" s="1">
        <f>'[1]Electricity and CHPs_IN'!E$24-I314</f>
        <v>1.9839073631989543</v>
      </c>
      <c r="J419" s="1">
        <f>'[1]Electricity and CHPs_IN'!F$24-J314</f>
        <v>1.3781337002234508</v>
      </c>
      <c r="K419" s="1">
        <f>'[1]Electricity and CHPs_IN'!G$24-K314</f>
        <v>2.7215291839325335</v>
      </c>
      <c r="L419" s="1">
        <f>'[1]Electricity and CHPs_IN'!H$24-L314</f>
        <v>3.1597555346847122</v>
      </c>
      <c r="M419" s="1">
        <f>'[1]Electricity and CHPs_IN'!I$24-M314</f>
        <v>2.1080205443946491</v>
      </c>
      <c r="N419" s="1">
        <f>'[1]Electricity and CHPs_IN'!J$24-N314</f>
        <v>1.7091545846429788</v>
      </c>
      <c r="O419" s="1">
        <f>'[1]Electricity and CHPs_IN'!K$24-O314</f>
        <v>0.8774293928103839</v>
      </c>
      <c r="P419" s="1">
        <f>'[1]Electricity and CHPs_IN'!L$24-P314</f>
        <v>0.43699946930460826</v>
      </c>
      <c r="Q419" s="1">
        <f>'[1]Electricity and CHPs_IN'!M$24-Q314</f>
        <v>0.46201648456009647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0.66328155092611629</v>
      </c>
      <c r="L420" s="1">
        <f>'[1]Electricity and CHPs_IN'!H$29-L315</f>
        <v>1.7038625558642306</v>
      </c>
      <c r="M420" s="1">
        <f>'[1]Electricity and CHPs_IN'!I$29-M315</f>
        <v>2.769624727951653</v>
      </c>
      <c r="N420" s="1">
        <f>'[1]Electricity and CHPs_IN'!J$29-N315</f>
        <v>2.6575941696841143</v>
      </c>
      <c r="O420" s="1">
        <f>'[1]Electricity and CHPs_IN'!K$29-O315</f>
        <v>2.447753034929173</v>
      </c>
      <c r="P420" s="1">
        <f>'[1]Electricity and CHPs_IN'!L$29-P315</f>
        <v>2.1911689946845154</v>
      </c>
      <c r="Q420" s="1">
        <f>'[1]Electricity and CHPs_IN'!M$29-Q315</f>
        <v>1.2938745153156677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2.3591283542511272</v>
      </c>
      <c r="G421" s="1">
        <f t="shared" ref="G421:K421" si="438">SUM(G422:G423)</f>
        <v>1.6670509170589839E-3</v>
      </c>
      <c r="H421" s="1">
        <f t="shared" si="438"/>
        <v>7.2628178297656248E-2</v>
      </c>
      <c r="I421" s="1">
        <f t="shared" si="438"/>
        <v>1.8886979889338593</v>
      </c>
      <c r="J421" s="1">
        <f t="shared" si="438"/>
        <v>1.3313469370209763</v>
      </c>
      <c r="K421" s="1">
        <f t="shared" si="438"/>
        <v>3.3016927442510369</v>
      </c>
      <c r="L421" s="1">
        <f t="shared" ref="L421:O421" si="439">SUM(L422:L423)</f>
        <v>4.7769064802656853</v>
      </c>
      <c r="M421" s="1">
        <f t="shared" si="439"/>
        <v>4.7938331501187292</v>
      </c>
      <c r="N421" s="1">
        <f t="shared" si="439"/>
        <v>4.2964848882057707</v>
      </c>
      <c r="O421" s="1">
        <f t="shared" si="439"/>
        <v>3.2720065098728748</v>
      </c>
      <c r="P421" s="1">
        <f>SUM(P422:P423)</f>
        <v>2.5838514422617487</v>
      </c>
      <c r="Q421" s="1">
        <f>SUM(Q422:Q423)</f>
        <v>1.7207754176277406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2.3591283542511272</v>
      </c>
      <c r="G422" s="1">
        <f t="shared" ref="G422:K422" si="440">G419-G425</f>
        <v>1.6670509170589839E-3</v>
      </c>
      <c r="H422" s="1">
        <f t="shared" si="440"/>
        <v>7.2628178297656248E-2</v>
      </c>
      <c r="I422" s="1">
        <f t="shared" si="440"/>
        <v>1.8886979889338593</v>
      </c>
      <c r="J422" s="1">
        <f t="shared" si="440"/>
        <v>1.3313469370209763</v>
      </c>
      <c r="K422" s="1">
        <f t="shared" si="440"/>
        <v>2.6546988483929912</v>
      </c>
      <c r="L422" s="1">
        <f t="shared" ref="L422:O422" si="441">L419-L425</f>
        <v>3.1034214464785754</v>
      </c>
      <c r="M422" s="1">
        <f t="shared" si="441"/>
        <v>2.071798624664916</v>
      </c>
      <c r="N422" s="1">
        <f t="shared" si="441"/>
        <v>1.6816531606608922</v>
      </c>
      <c r="O422" s="1">
        <f t="shared" si="441"/>
        <v>0.86339764738292613</v>
      </c>
      <c r="P422" s="1">
        <f>P419-P425</f>
        <v>0.42963064373601118</v>
      </c>
      <c r="Q422" s="1">
        <f>Q419-Q425</f>
        <v>0.45277674367375409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0.6469938958580459</v>
      </c>
      <c r="L423" s="1">
        <f t="shared" ref="L423:O423" si="443">L420-L426</f>
        <v>1.6734850337871101</v>
      </c>
      <c r="M423" s="1">
        <f t="shared" si="443"/>
        <v>2.7220345254538127</v>
      </c>
      <c r="N423" s="1">
        <f t="shared" si="443"/>
        <v>2.6148317275448787</v>
      </c>
      <c r="O423" s="1">
        <f t="shared" si="443"/>
        <v>2.4086088624899489</v>
      </c>
      <c r="P423" s="1">
        <f>P420-P426</f>
        <v>2.1542207985257376</v>
      </c>
      <c r="Q423" s="1">
        <f>Q420-Q426</f>
        <v>1.2679986739539866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6.4335070941845374E-2</v>
      </c>
      <c r="G424" s="1">
        <f t="shared" ref="G424:K424" si="444">SUM(G425:G426)</f>
        <v>7.7448671324476702E-5</v>
      </c>
      <c r="H424" s="1">
        <f t="shared" si="444"/>
        <v>7.0575691648001645E-3</v>
      </c>
      <c r="I424" s="1">
        <f t="shared" si="444"/>
        <v>9.5209374265095015E-2</v>
      </c>
      <c r="J424" s="1">
        <f t="shared" si="444"/>
        <v>4.6786763202474511E-2</v>
      </c>
      <c r="K424" s="1">
        <f t="shared" si="444"/>
        <v>8.3117990607612852E-2</v>
      </c>
      <c r="L424" s="1">
        <f t="shared" ref="L424:O424" si="445">SUM(L425:L426)</f>
        <v>8.6711610283257301E-2</v>
      </c>
      <c r="M424" s="1">
        <f t="shared" si="445"/>
        <v>8.3812122227573338E-2</v>
      </c>
      <c r="N424" s="1">
        <f t="shared" si="445"/>
        <v>7.0263866121322099E-2</v>
      </c>
      <c r="O424" s="1">
        <f t="shared" si="445"/>
        <v>5.3175917866681723E-2</v>
      </c>
      <c r="P424" s="1">
        <f>SUM(P425:P426)</f>
        <v>4.4317021727374714E-2</v>
      </c>
      <c r="Q424" s="1">
        <f>SUM(Q425:Q426)</f>
        <v>3.5115582248023462E-2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6.4335070941845374E-2</v>
      </c>
      <c r="G425" s="1">
        <f t="shared" ref="G425:K425" si="446">IFERROR(G346/G314,0)*G419</f>
        <v>7.7448671324476702E-5</v>
      </c>
      <c r="H425" s="1">
        <f t="shared" si="446"/>
        <v>7.0575691648001645E-3</v>
      </c>
      <c r="I425" s="1">
        <f t="shared" si="446"/>
        <v>9.5209374265095015E-2</v>
      </c>
      <c r="J425" s="1">
        <f t="shared" si="446"/>
        <v>4.6786763202474511E-2</v>
      </c>
      <c r="K425" s="1">
        <f t="shared" si="446"/>
        <v>6.6830335539542415E-2</v>
      </c>
      <c r="L425" s="1">
        <f t="shared" ref="L425:O425" si="447">IFERROR(L346/L314,0)*L419</f>
        <v>5.633408820613673E-2</v>
      </c>
      <c r="M425" s="1">
        <f t="shared" si="447"/>
        <v>3.6221919729733133E-2</v>
      </c>
      <c r="N425" s="1">
        <f t="shared" si="447"/>
        <v>2.75014239820866E-2</v>
      </c>
      <c r="O425" s="1">
        <f t="shared" si="447"/>
        <v>1.4031745427457776E-2</v>
      </c>
      <c r="P425" s="1">
        <f>IFERROR(P346/P314,0)*P419</f>
        <v>7.3688255685970643E-3</v>
      </c>
      <c r="Q425" s="1">
        <f>IFERROR(Q346/Q314,0)*Q419</f>
        <v>9.2397408863423968E-3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1.628765506807044E-2</v>
      </c>
      <c r="L426" s="1">
        <f t="shared" ref="L426:O426" si="449">IFERROR(L347/L315,0)*L420</f>
        <v>3.0377522077120574E-2</v>
      </c>
      <c r="M426" s="1">
        <f t="shared" si="449"/>
        <v>4.7590202497840205E-2</v>
      </c>
      <c r="N426" s="1">
        <f t="shared" si="449"/>
        <v>4.2762442139235496E-2</v>
      </c>
      <c r="O426" s="1">
        <f t="shared" si="449"/>
        <v>3.9144172439223947E-2</v>
      </c>
      <c r="P426" s="1">
        <f>IFERROR(P347/P315,0)*P420</f>
        <v>3.6948196158777646E-2</v>
      </c>
      <c r="Q426" s="1">
        <f>IFERROR(Q347/Q315,0)*Q420</f>
        <v>2.5875841361681064E-2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36.419556546445293</v>
      </c>
      <c r="G427" s="1">
        <f t="shared" ref="G427:K427" si="450">SUM(G428:G429)</f>
        <v>34.063062572071054</v>
      </c>
      <c r="H427" s="1">
        <f t="shared" si="450"/>
        <v>32.108869102808058</v>
      </c>
      <c r="I427" s="1">
        <f t="shared" si="450"/>
        <v>33.805377904534851</v>
      </c>
      <c r="J427" s="1">
        <f t="shared" si="450"/>
        <v>33.496406039442732</v>
      </c>
      <c r="K427" s="1">
        <f t="shared" si="450"/>
        <v>33.213785460298141</v>
      </c>
      <c r="L427" s="1">
        <f t="shared" ref="L427:O427" si="451">SUM(L428:L429)</f>
        <v>32.919635574783676</v>
      </c>
      <c r="M427" s="1">
        <f t="shared" si="451"/>
        <v>32.61080866744058</v>
      </c>
      <c r="N427" s="1">
        <f t="shared" si="451"/>
        <v>32.610238920924004</v>
      </c>
      <c r="O427" s="1">
        <f t="shared" si="451"/>
        <v>32.60970395278008</v>
      </c>
      <c r="P427" s="1">
        <f>SUM(P428:P429)</f>
        <v>32.609580561080897</v>
      </c>
      <c r="Q427" s="1">
        <f>SUM(Q428:Q429)</f>
        <v>32.606048648269933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36.419556546445293</v>
      </c>
      <c r="G428" s="1">
        <f>'[1]Electricity and CHPs_IN'!C$26-G361</f>
        <v>34.063062572071054</v>
      </c>
      <c r="H428" s="1">
        <f>'[1]Electricity and CHPs_IN'!D$26-H361</f>
        <v>32.108869102808058</v>
      </c>
      <c r="I428" s="1">
        <f>'[1]Electricity and CHPs_IN'!E$26-I361</f>
        <v>33.805377904534851</v>
      </c>
      <c r="J428" s="1">
        <f>'[1]Electricity and CHPs_IN'!F$26-J361</f>
        <v>33.496406039442732</v>
      </c>
      <c r="K428" s="1">
        <f>'[1]Electricity and CHPs_IN'!G$26-K361</f>
        <v>33.213785460298141</v>
      </c>
      <c r="L428" s="1">
        <f>'[1]Electricity and CHPs_IN'!H$26-L361</f>
        <v>32.919635574783676</v>
      </c>
      <c r="M428" s="1">
        <f>'[1]Electricity and CHPs_IN'!I$26-M361</f>
        <v>32.61080866744058</v>
      </c>
      <c r="N428" s="1">
        <f>'[1]Electricity and CHPs_IN'!J$26-N361</f>
        <v>32.610238920924004</v>
      </c>
      <c r="O428" s="1">
        <f>'[1]Electricity and CHPs_IN'!K$26-O361</f>
        <v>32.60970395278008</v>
      </c>
      <c r="P428" s="1">
        <f>'[1]Electricity and CHPs_IN'!L$26-P361</f>
        <v>32.609580561080897</v>
      </c>
      <c r="Q428" s="1">
        <f>'[1]Electricity and CHPs_IN'!M$26-Q361</f>
        <v>32.606048648269933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0</v>
      </c>
      <c r="L429" s="1">
        <f>'[1]Electricity and CHPs_IN'!H$27-L362</f>
        <v>0</v>
      </c>
      <c r="M429" s="1">
        <f>'[1]Electricity and CHPs_IN'!I$27-M362</f>
        <v>0</v>
      </c>
      <c r="N429" s="1">
        <f>'[1]Electricity and CHPs_IN'!J$27-N362</f>
        <v>0</v>
      </c>
      <c r="O429" s="1">
        <f>'[1]Electricity and CHPs_IN'!K$27-O362</f>
        <v>0</v>
      </c>
      <c r="P429" s="1">
        <f>'[1]Electricity and CHPs_IN'!L$27-P362</f>
        <v>0</v>
      </c>
      <c r="Q429" s="1">
        <f>'[1]Electricity and CHPs_IN'!M$27-Q362</f>
        <v>0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18.20977827322265</v>
      </c>
      <c r="G430" s="1">
        <f t="shared" ref="G430:K430" si="452">SUM(G431:G432)</f>
        <v>17.031531286035531</v>
      </c>
      <c r="H430" s="1">
        <f t="shared" si="452"/>
        <v>16.054434551404029</v>
      </c>
      <c r="I430" s="1">
        <f t="shared" si="452"/>
        <v>16.902688952267425</v>
      </c>
      <c r="J430" s="1">
        <f t="shared" si="452"/>
        <v>16.748203019721366</v>
      </c>
      <c r="K430" s="1">
        <f t="shared" si="452"/>
        <v>16.60689273014907</v>
      </c>
      <c r="L430" s="1">
        <f t="shared" ref="L430:O430" si="453">SUM(L431:L432)</f>
        <v>16.459817787391842</v>
      </c>
      <c r="M430" s="1">
        <f t="shared" si="453"/>
        <v>16.30540433372029</v>
      </c>
      <c r="N430" s="1">
        <f t="shared" si="453"/>
        <v>16.305119460462002</v>
      </c>
      <c r="O430" s="1">
        <f t="shared" si="453"/>
        <v>16.30485197639004</v>
      </c>
      <c r="P430" s="1">
        <f>SUM(P431:P432)</f>
        <v>16.304790280540448</v>
      </c>
      <c r="Q430" s="1">
        <f>SUM(Q431:Q432)</f>
        <v>16.303024324134967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18.20977827322265</v>
      </c>
      <c r="G431" s="1">
        <f t="shared" ref="G431:K431" si="454">IFERROR(G368/G361,0)*G428</f>
        <v>17.031531286035531</v>
      </c>
      <c r="H431" s="1">
        <f t="shared" si="454"/>
        <v>16.054434551404029</v>
      </c>
      <c r="I431" s="1">
        <f t="shared" si="454"/>
        <v>16.902688952267425</v>
      </c>
      <c r="J431" s="1">
        <f t="shared" si="454"/>
        <v>16.748203019721366</v>
      </c>
      <c r="K431" s="1">
        <f t="shared" si="454"/>
        <v>16.60689273014907</v>
      </c>
      <c r="L431" s="1">
        <f t="shared" ref="L431:O431" si="455">IFERROR(L368/L361,0)*L428</f>
        <v>16.459817787391842</v>
      </c>
      <c r="M431" s="1">
        <f t="shared" si="455"/>
        <v>16.30540433372029</v>
      </c>
      <c r="N431" s="1">
        <f t="shared" si="455"/>
        <v>16.305119460462002</v>
      </c>
      <c r="O431" s="1">
        <f t="shared" si="455"/>
        <v>16.30485197639004</v>
      </c>
      <c r="P431" s="1">
        <f>IFERROR(P368/P361,0)*P428</f>
        <v>16.304790280540448</v>
      </c>
      <c r="Q431" s="1">
        <f>IFERROR(Q368/Q361,0)*Q428</f>
        <v>16.303024324134967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0</v>
      </c>
      <c r="L432" s="1">
        <f t="shared" ref="L432:O432" si="457">IFERROR(L369/L362,0)*L429</f>
        <v>0</v>
      </c>
      <c r="M432" s="1">
        <f t="shared" si="457"/>
        <v>0</v>
      </c>
      <c r="N432" s="1">
        <f t="shared" si="457"/>
        <v>0</v>
      </c>
      <c r="O432" s="1">
        <f t="shared" si="457"/>
        <v>0</v>
      </c>
      <c r="P432" s="1">
        <f>IFERROR(P369/P362,0)*P429</f>
        <v>0</v>
      </c>
      <c r="Q432" s="1">
        <f>IFERROR(Q369/Q362,0)*Q429</f>
        <v>0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18.209778273222643</v>
      </c>
      <c r="G433" s="1">
        <f t="shared" ref="G433:K433" si="458">SUM(G434:G435)</f>
        <v>17.031531286035523</v>
      </c>
      <c r="H433" s="1">
        <f t="shared" si="458"/>
        <v>16.054434551404029</v>
      </c>
      <c r="I433" s="1">
        <f t="shared" si="458"/>
        <v>16.902688952267425</v>
      </c>
      <c r="J433" s="1">
        <f t="shared" si="458"/>
        <v>16.748203019721366</v>
      </c>
      <c r="K433" s="1">
        <f t="shared" si="458"/>
        <v>16.60689273014907</v>
      </c>
      <c r="L433" s="1">
        <f t="shared" ref="L433:O433" si="459">SUM(L434:L435)</f>
        <v>16.459817787391835</v>
      </c>
      <c r="M433" s="1">
        <f t="shared" si="459"/>
        <v>16.30540433372029</v>
      </c>
      <c r="N433" s="1">
        <f t="shared" si="459"/>
        <v>16.305119460462002</v>
      </c>
      <c r="O433" s="1">
        <f t="shared" si="459"/>
        <v>16.30485197639004</v>
      </c>
      <c r="P433" s="1">
        <f>SUM(P434:P435)</f>
        <v>16.304790280540448</v>
      </c>
      <c r="Q433" s="1">
        <f>SUM(Q434:Q435)</f>
        <v>16.303024324134967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18.209778273222643</v>
      </c>
      <c r="G434" s="1">
        <f t="shared" ref="G434:K434" si="460">G428-G431</f>
        <v>17.031531286035523</v>
      </c>
      <c r="H434" s="1">
        <f t="shared" si="460"/>
        <v>16.054434551404029</v>
      </c>
      <c r="I434" s="1">
        <f t="shared" si="460"/>
        <v>16.902688952267425</v>
      </c>
      <c r="J434" s="1">
        <f t="shared" si="460"/>
        <v>16.748203019721366</v>
      </c>
      <c r="K434" s="1">
        <f t="shared" si="460"/>
        <v>16.60689273014907</v>
      </c>
      <c r="L434" s="1">
        <f t="shared" ref="L434:O434" si="461">L428-L431</f>
        <v>16.459817787391835</v>
      </c>
      <c r="M434" s="1">
        <f t="shared" si="461"/>
        <v>16.30540433372029</v>
      </c>
      <c r="N434" s="1">
        <f t="shared" si="461"/>
        <v>16.305119460462002</v>
      </c>
      <c r="O434" s="1">
        <f t="shared" si="461"/>
        <v>16.30485197639004</v>
      </c>
      <c r="P434" s="1">
        <f>P428-P431</f>
        <v>16.304790280540448</v>
      </c>
      <c r="Q434" s="1">
        <f>Q428-Q431</f>
        <v>16.303024324134967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0</v>
      </c>
      <c r="L435" s="1">
        <f t="shared" ref="L435:O435" si="463">L429-L432</f>
        <v>0</v>
      </c>
      <c r="M435" s="1">
        <f t="shared" si="463"/>
        <v>0</v>
      </c>
      <c r="N435" s="1">
        <f t="shared" si="463"/>
        <v>0</v>
      </c>
      <c r="O435" s="1">
        <f t="shared" si="463"/>
        <v>0</v>
      </c>
      <c r="P435" s="1">
        <f>P429-P432</f>
        <v>0</v>
      </c>
      <c r="Q435" s="1">
        <f>Q429-Q432</f>
        <v>0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1.2484961888758772</v>
      </c>
      <c r="G436" s="1">
        <f t="shared" ref="G436:O436" si="464">G437</f>
        <v>0.18055724237154211</v>
      </c>
      <c r="H436" s="1">
        <f t="shared" si="464"/>
        <v>1.5626204621390141</v>
      </c>
      <c r="I436" s="1">
        <f t="shared" si="464"/>
        <v>2.8942259468538314</v>
      </c>
      <c r="J436" s="1">
        <f t="shared" si="464"/>
        <v>3.308641450771737</v>
      </c>
      <c r="K436" s="1">
        <f t="shared" si="464"/>
        <v>3.6648808885273452</v>
      </c>
      <c r="L436" s="1">
        <f t="shared" si="464"/>
        <v>3.3687168187178207</v>
      </c>
      <c r="M436" s="1">
        <f t="shared" si="464"/>
        <v>4.3630684854620618</v>
      </c>
      <c r="N436" s="1">
        <f t="shared" si="464"/>
        <v>4.3401818263693617</v>
      </c>
      <c r="O436" s="1">
        <f t="shared" si="464"/>
        <v>4.6101514953028158</v>
      </c>
      <c r="P436" s="1">
        <f>P437</f>
        <v>4.4269901939824896</v>
      </c>
      <c r="Q436" s="1">
        <f>Q437</f>
        <v>4.4186770151898234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1.2484961888758772</v>
      </c>
      <c r="G437" s="1">
        <f>'[1]Electricity and CHPs_IN'!C$25-G380</f>
        <v>0.18055724237154211</v>
      </c>
      <c r="H437" s="1">
        <f>'[1]Electricity and CHPs_IN'!D$25-H380</f>
        <v>1.5626204621390141</v>
      </c>
      <c r="I437" s="1">
        <f>'[1]Electricity and CHPs_IN'!E$25-I380</f>
        <v>2.8942259468538314</v>
      </c>
      <c r="J437" s="1">
        <f>'[1]Electricity and CHPs_IN'!F$25-J380</f>
        <v>3.308641450771737</v>
      </c>
      <c r="K437" s="1">
        <f>'[1]Electricity and CHPs_IN'!G$25-K380</f>
        <v>3.6648808885273452</v>
      </c>
      <c r="L437" s="1">
        <f>'[1]Electricity and CHPs_IN'!H$25-L380</f>
        <v>3.3687168187178207</v>
      </c>
      <c r="M437" s="1">
        <f>'[1]Electricity and CHPs_IN'!I$25-M380</f>
        <v>4.3630684854620618</v>
      </c>
      <c r="N437" s="1">
        <f>'[1]Electricity and CHPs_IN'!J$25-N380</f>
        <v>4.3401818263693617</v>
      </c>
      <c r="O437" s="1">
        <f>'[1]Electricity and CHPs_IN'!K$25-O380</f>
        <v>4.6101514953028158</v>
      </c>
      <c r="P437" s="1">
        <f>'[1]Electricity and CHPs_IN'!L$25-P380</f>
        <v>4.4269901939824896</v>
      </c>
      <c r="Q437" s="1">
        <f>'[1]Electricity and CHPs_IN'!M$25-Q380</f>
        <v>4.4186770151898234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7.6743555309423716E-3</v>
      </c>
      <c r="L438" s="1">
        <f t="shared" si="465"/>
        <v>7.9036136788253972E-3</v>
      </c>
      <c r="M438" s="1">
        <f t="shared" si="465"/>
        <v>2.0086650648209775E-2</v>
      </c>
      <c r="N438" s="1">
        <f t="shared" si="465"/>
        <v>2.0317425836184434E-2</v>
      </c>
      <c r="O438" s="1">
        <f t="shared" si="465"/>
        <v>7.9843511661743874E-2</v>
      </c>
      <c r="P438" s="1">
        <f>+P439</f>
        <v>0.1276099809787756</v>
      </c>
      <c r="Q438" s="1">
        <f>+Q439</f>
        <v>0.14315528559361618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7.6743555309423716E-3</v>
      </c>
      <c r="L439" s="1">
        <f>'[1]Electricity and CHPs_IN'!H$30-L398</f>
        <v>7.9036136788253972E-3</v>
      </c>
      <c r="M439" s="1">
        <f>'[1]Electricity and CHPs_IN'!I$30-M398</f>
        <v>2.0086650648209775E-2</v>
      </c>
      <c r="N439" s="1">
        <f>'[1]Electricity and CHPs_IN'!J$30-N398</f>
        <v>2.0317425836184434E-2</v>
      </c>
      <c r="O439" s="1">
        <f>'[1]Electricity and CHPs_IN'!K$30-O398</f>
        <v>7.9843511661743874E-2</v>
      </c>
      <c r="P439" s="1">
        <f>'[1]Electricity and CHPs_IN'!L$30-P398</f>
        <v>0.1276099809787756</v>
      </c>
      <c r="Q439" s="1">
        <f>'[1]Electricity and CHPs_IN'!M$30-Q398</f>
        <v>0.14315528559361618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7.8018174761017418</v>
      </c>
      <c r="G440" s="1">
        <f t="shared" ref="G440:K440" si="466">SUM(G441,G447,G449,G455,G457,G459,G461)</f>
        <v>12.821638140811183</v>
      </c>
      <c r="H440" s="1">
        <f t="shared" si="466"/>
        <v>12.359251693043806</v>
      </c>
      <c r="I440" s="1">
        <f t="shared" si="466"/>
        <v>7.5389991572075488</v>
      </c>
      <c r="J440" s="1">
        <f t="shared" si="466"/>
        <v>7.2208462123260766</v>
      </c>
      <c r="K440" s="1">
        <f t="shared" si="466"/>
        <v>6.3975114714297945</v>
      </c>
      <c r="L440" s="1">
        <f t="shared" ref="L440:O440" si="467">SUM(L441,L447,L449,L455,L457,L459,L461)</f>
        <v>5.7121295392444367</v>
      </c>
      <c r="M440" s="1">
        <f t="shared" si="467"/>
        <v>5.7959956339829937</v>
      </c>
      <c r="N440" s="1">
        <f t="shared" si="467"/>
        <v>5.6712351012962943</v>
      </c>
      <c r="O440" s="1">
        <f t="shared" si="467"/>
        <v>5.6681084902022212</v>
      </c>
      <c r="P440" s="1">
        <f>SUM(P441,P447,P449,P455,P457,P459,P461)</f>
        <v>5.6862510553910823</v>
      </c>
      <c r="Q440" s="1">
        <f>SUM(Q441,Q447,Q449,Q455,Q457,Q459,Q461)</f>
        <v>5.7501489388190477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4.395994888979466</v>
      </c>
      <c r="G441" s="1">
        <f t="shared" ref="G441:O441" si="468">+G442</f>
        <v>6.0583945766997491</v>
      </c>
      <c r="H441" s="1">
        <f t="shared" si="468"/>
        <v>5.9986939462006283</v>
      </c>
      <c r="I441" s="1">
        <f t="shared" si="468"/>
        <v>4.0696832701939467</v>
      </c>
      <c r="J441" s="1">
        <f t="shared" si="468"/>
        <v>4.3402857450973666</v>
      </c>
      <c r="K441" s="1">
        <f t="shared" si="468"/>
        <v>4.3415144518095872</v>
      </c>
      <c r="L441" s="1">
        <f t="shared" si="468"/>
        <v>3.7308304593074886</v>
      </c>
      <c r="M441" s="1">
        <f t="shared" si="468"/>
        <v>3.8548490990569988</v>
      </c>
      <c r="N441" s="1">
        <f t="shared" si="468"/>
        <v>3.7363195688820223</v>
      </c>
      <c r="O441" s="1">
        <f t="shared" si="468"/>
        <v>3.7190758460994404</v>
      </c>
      <c r="P441" s="1">
        <f>+P442</f>
        <v>3.7006287413570416</v>
      </c>
      <c r="Q441" s="1">
        <f>+Q442</f>
        <v>3.7108612827433838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4.395994888979466</v>
      </c>
      <c r="G442" s="1">
        <f t="shared" ref="G442:K442" si="469">SUM(G444:G446)</f>
        <v>6.0583945766997491</v>
      </c>
      <c r="H442" s="1">
        <f t="shared" si="469"/>
        <v>5.9986939462006283</v>
      </c>
      <c r="I442" s="1">
        <f t="shared" si="469"/>
        <v>4.0696832701939467</v>
      </c>
      <c r="J442" s="1">
        <f t="shared" si="469"/>
        <v>4.3402857450973666</v>
      </c>
      <c r="K442" s="1">
        <f t="shared" si="469"/>
        <v>4.3415144518095872</v>
      </c>
      <c r="L442" s="1">
        <f t="shared" ref="L442:O442" si="470">SUM(L444:L446)</f>
        <v>3.7308304593074886</v>
      </c>
      <c r="M442" s="1">
        <f t="shared" si="470"/>
        <v>3.8548490990569988</v>
      </c>
      <c r="N442" s="1">
        <f t="shared" si="470"/>
        <v>3.7363195688820223</v>
      </c>
      <c r="O442" s="1">
        <f t="shared" si="470"/>
        <v>3.7190758460994404</v>
      </c>
      <c r="P442" s="1">
        <f>SUM(P444:P446)</f>
        <v>3.7006287413570416</v>
      </c>
      <c r="Q442" s="1">
        <f>SUM(Q444:Q446)</f>
        <v>3.7108612827433838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2.028089332999905</v>
      </c>
      <c r="G443" s="1">
        <f t="shared" ref="G443:O443" si="471">G444</f>
        <v>2.3790221931572457</v>
      </c>
      <c r="H443" s="1">
        <f t="shared" si="471"/>
        <v>2.3193175161072901</v>
      </c>
      <c r="I443" s="1">
        <f t="shared" si="471"/>
        <v>0.39030451808176314</v>
      </c>
      <c r="J443" s="1">
        <f t="shared" si="471"/>
        <v>0.66089573628373266</v>
      </c>
      <c r="K443" s="1">
        <f t="shared" si="471"/>
        <v>0.66209448353392519</v>
      </c>
      <c r="L443" s="1">
        <f t="shared" si="471"/>
        <v>5.1376469341735551E-2</v>
      </c>
      <c r="M443" s="1">
        <f t="shared" si="471"/>
        <v>0.17534048927057419</v>
      </c>
      <c r="N443" s="1">
        <f t="shared" si="471"/>
        <v>5.6754175326771274E-2</v>
      </c>
      <c r="O443" s="1">
        <f t="shared" si="471"/>
        <v>3.901019555417469E-2</v>
      </c>
      <c r="P443" s="1">
        <f>P444</f>
        <v>2.0381672831106978E-2</v>
      </c>
      <c r="Q443" s="1">
        <f>Q444</f>
        <v>2.9903998116684101E-2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2.028089332999905</v>
      </c>
      <c r="G444" s="1">
        <f>'[1]Electricity and CHPs_IN'!C$90</f>
        <v>2.3790221931572457</v>
      </c>
      <c r="H444" s="1">
        <f>'[1]Electricity and CHPs_IN'!D$90</f>
        <v>2.3193175161072901</v>
      </c>
      <c r="I444" s="1">
        <f>'[1]Electricity and CHPs_IN'!E$90</f>
        <v>0.39030451808176314</v>
      </c>
      <c r="J444" s="1">
        <f>'[1]Electricity and CHPs_IN'!F$90</f>
        <v>0.66089573628373266</v>
      </c>
      <c r="K444" s="1">
        <f>'[1]Electricity and CHPs_IN'!G$90</f>
        <v>0.66209448353392519</v>
      </c>
      <c r="L444" s="1">
        <f>'[1]Electricity and CHPs_IN'!H$90</f>
        <v>5.1376469341735551E-2</v>
      </c>
      <c r="M444" s="1">
        <f>'[1]Electricity and CHPs_IN'!I$90</f>
        <v>0.17534048927057419</v>
      </c>
      <c r="N444" s="1">
        <f>'[1]Electricity and CHPs_IN'!J$90</f>
        <v>5.6754175326771274E-2</v>
      </c>
      <c r="O444" s="1">
        <f>'[1]Electricity and CHPs_IN'!K$90</f>
        <v>3.901019555417469E-2</v>
      </c>
      <c r="P444" s="1">
        <f>'[1]Electricity and CHPs_IN'!L$90</f>
        <v>2.0381672831106978E-2</v>
      </c>
      <c r="Q444" s="1">
        <f>'[1]Electricity and CHPs_IN'!M$90</f>
        <v>2.9903998116684101E-2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1.1839527779897803</v>
      </c>
      <c r="G445" s="1">
        <f t="shared" ref="G445:O445" si="472">G446</f>
        <v>1.8396861917712513</v>
      </c>
      <c r="H445" s="1">
        <f t="shared" si="472"/>
        <v>1.8396882150466691</v>
      </c>
      <c r="I445" s="1">
        <f t="shared" si="472"/>
        <v>1.8396893760560917</v>
      </c>
      <c r="J445" s="1">
        <f t="shared" si="472"/>
        <v>1.8396950044068168</v>
      </c>
      <c r="K445" s="1">
        <f t="shared" si="472"/>
        <v>1.839709984137831</v>
      </c>
      <c r="L445" s="1">
        <f t="shared" si="472"/>
        <v>1.8397269949828765</v>
      </c>
      <c r="M445" s="1">
        <f t="shared" si="472"/>
        <v>1.8397543048932123</v>
      </c>
      <c r="N445" s="1">
        <f t="shared" si="472"/>
        <v>1.8397826967776256</v>
      </c>
      <c r="O445" s="1">
        <f t="shared" si="472"/>
        <v>1.8400328252726328</v>
      </c>
      <c r="P445" s="1">
        <f>P446</f>
        <v>1.8401235342629672</v>
      </c>
      <c r="Q445" s="1">
        <f>Q446</f>
        <v>1.8404786423133497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1.1839527779897803</v>
      </c>
      <c r="G446" s="1">
        <f>'[1]Electricity and CHPs_IN'!C$91</f>
        <v>1.8396861917712513</v>
      </c>
      <c r="H446" s="1">
        <f>'[1]Electricity and CHPs_IN'!D$91</f>
        <v>1.8396882150466691</v>
      </c>
      <c r="I446" s="1">
        <f>'[1]Electricity and CHPs_IN'!E$91</f>
        <v>1.8396893760560917</v>
      </c>
      <c r="J446" s="1">
        <f>'[1]Electricity and CHPs_IN'!F$91</f>
        <v>1.8396950044068168</v>
      </c>
      <c r="K446" s="1">
        <f>'[1]Electricity and CHPs_IN'!G$91</f>
        <v>1.839709984137831</v>
      </c>
      <c r="L446" s="1">
        <f>'[1]Electricity and CHPs_IN'!H$91</f>
        <v>1.8397269949828765</v>
      </c>
      <c r="M446" s="1">
        <f>'[1]Electricity and CHPs_IN'!I$91</f>
        <v>1.8397543048932123</v>
      </c>
      <c r="N446" s="1">
        <f>'[1]Electricity and CHPs_IN'!J$91</f>
        <v>1.8397826967776256</v>
      </c>
      <c r="O446" s="1">
        <f>'[1]Electricity and CHPs_IN'!K$91</f>
        <v>1.8400328252726328</v>
      </c>
      <c r="P446" s="1">
        <f>'[1]Electricity and CHPs_IN'!L$91</f>
        <v>1.8401235342629672</v>
      </c>
      <c r="Q446" s="1">
        <f>'[1]Electricity and CHPs_IN'!M$91</f>
        <v>1.8404786423133497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1.4500313910052316</v>
      </c>
      <c r="G447" s="1">
        <f t="shared" ref="G447:O447" si="473">G448</f>
        <v>3.8017667239470798</v>
      </c>
      <c r="H447" s="1">
        <f t="shared" si="473"/>
        <v>3.7987683160199759</v>
      </c>
      <c r="I447" s="1">
        <f t="shared" si="473"/>
        <v>1.149550947573055</v>
      </c>
      <c r="J447" s="1">
        <f t="shared" si="473"/>
        <v>0.70612594960393771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1.4500313910052316</v>
      </c>
      <c r="G448" s="1">
        <f>'[1]Electricity and CHPs_IN'!C$92</f>
        <v>3.8017667239470798</v>
      </c>
      <c r="H448" s="1">
        <f>'[1]Electricity and CHPs_IN'!D$92</f>
        <v>3.7987683160199759</v>
      </c>
      <c r="I448" s="1">
        <f>'[1]Electricity and CHPs_IN'!E$92</f>
        <v>1.149550947573055</v>
      </c>
      <c r="J448" s="1">
        <f>'[1]Electricity and CHPs_IN'!F$92</f>
        <v>0.70612594960393771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0.21544382802849535</v>
      </c>
      <c r="G449" s="1">
        <f t="shared" ref="G449:O449" si="474">G450</f>
        <v>0.21742591739894068</v>
      </c>
      <c r="H449" s="1">
        <f t="shared" si="474"/>
        <v>6.161889094907432E-3</v>
      </c>
      <c r="I449" s="1">
        <f t="shared" si="474"/>
        <v>6.7034723331623938E-3</v>
      </c>
      <c r="J449" s="1">
        <f t="shared" si="474"/>
        <v>5.4682255329322514E-3</v>
      </c>
      <c r="K449" s="1">
        <f t="shared" si="474"/>
        <v>5.1831386548204144E-3</v>
      </c>
      <c r="L449" s="1">
        <f t="shared" si="474"/>
        <v>4.7987815329795409E-3</v>
      </c>
      <c r="M449" s="1">
        <f t="shared" si="474"/>
        <v>2.1024151771022802E-3</v>
      </c>
      <c r="N449" s="1">
        <f t="shared" si="474"/>
        <v>4.0006457998956737E-3</v>
      </c>
      <c r="O449" s="1">
        <f t="shared" si="474"/>
        <v>2.0756489960306167E-3</v>
      </c>
      <c r="P449" s="1">
        <f>P450</f>
        <v>3.3508229081692076E-3</v>
      </c>
      <c r="Q449" s="1">
        <f>Q450</f>
        <v>1.8081844668732467E-3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0.21544382802849535</v>
      </c>
      <c r="G450" s="1">
        <f>'[1]Electricity and CHPs_IN'!C$93</f>
        <v>0.21742591739894068</v>
      </c>
      <c r="H450" s="1">
        <f>'[1]Electricity and CHPs_IN'!D$93</f>
        <v>6.161889094907432E-3</v>
      </c>
      <c r="I450" s="1">
        <f>'[1]Electricity and CHPs_IN'!E$93</f>
        <v>6.7034723331623938E-3</v>
      </c>
      <c r="J450" s="1">
        <f>'[1]Electricity and CHPs_IN'!F$93</f>
        <v>5.4682255329322514E-3</v>
      </c>
      <c r="K450" s="1">
        <f>'[1]Electricity and CHPs_IN'!G$93</f>
        <v>5.1831386548204144E-3</v>
      </c>
      <c r="L450" s="1">
        <f>'[1]Electricity and CHPs_IN'!H$93</f>
        <v>4.7987815329795409E-3</v>
      </c>
      <c r="M450" s="1">
        <f>'[1]Electricity and CHPs_IN'!I$93</f>
        <v>2.1024151771022802E-3</v>
      </c>
      <c r="N450" s="1">
        <f>'[1]Electricity and CHPs_IN'!J$93</f>
        <v>4.0006457998956737E-3</v>
      </c>
      <c r="O450" s="1">
        <f>'[1]Electricity and CHPs_IN'!K$93</f>
        <v>2.0756489960306167E-3</v>
      </c>
      <c r="P450" s="1">
        <f>'[1]Electricity and CHPs_IN'!L$93</f>
        <v>3.3508229081692076E-3</v>
      </c>
      <c r="Q450" s="1">
        <f>'[1]Electricity and CHPs_IN'!M$93</f>
        <v>1.8081844668732467E-3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0.21544382802849535</v>
      </c>
      <c r="G451" s="1">
        <f t="shared" ref="G451:O451" si="475">G452</f>
        <v>0.21742591739894068</v>
      </c>
      <c r="H451" s="1">
        <f t="shared" si="475"/>
        <v>6.161889094907432E-3</v>
      </c>
      <c r="I451" s="1">
        <f t="shared" si="475"/>
        <v>6.7034723331623938E-3</v>
      </c>
      <c r="J451" s="1">
        <f t="shared" si="475"/>
        <v>5.4682255329322514E-3</v>
      </c>
      <c r="K451" s="1">
        <f t="shared" si="475"/>
        <v>5.1831386548204144E-3</v>
      </c>
      <c r="L451" s="1">
        <f t="shared" si="475"/>
        <v>4.7987815329795409E-3</v>
      </c>
      <c r="M451" s="1">
        <f t="shared" si="475"/>
        <v>2.1024151771022802E-3</v>
      </c>
      <c r="N451" s="1">
        <f t="shared" si="475"/>
        <v>4.0006457998956737E-3</v>
      </c>
      <c r="O451" s="1">
        <f t="shared" si="475"/>
        <v>2.0756489960306167E-3</v>
      </c>
      <c r="P451" s="1">
        <f>P452</f>
        <v>3.3508229081692076E-3</v>
      </c>
      <c r="Q451" s="1">
        <f>Q452</f>
        <v>1.8081844668732467E-3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0.21544382802849535</v>
      </c>
      <c r="G452" s="1">
        <f t="shared" ref="G452:K452" si="476">G450</f>
        <v>0.21742591739894068</v>
      </c>
      <c r="H452" s="1">
        <f t="shared" si="476"/>
        <v>6.161889094907432E-3</v>
      </c>
      <c r="I452" s="1">
        <f t="shared" si="476"/>
        <v>6.7034723331623938E-3</v>
      </c>
      <c r="J452" s="1">
        <f t="shared" si="476"/>
        <v>5.4682255329322514E-3</v>
      </c>
      <c r="K452" s="1">
        <f t="shared" si="476"/>
        <v>5.1831386548204144E-3</v>
      </c>
      <c r="L452" s="1">
        <f t="shared" ref="L452:O452" si="477">L450</f>
        <v>4.7987815329795409E-3</v>
      </c>
      <c r="M452" s="1">
        <f t="shared" si="477"/>
        <v>2.1024151771022802E-3</v>
      </c>
      <c r="N452" s="1">
        <f t="shared" si="477"/>
        <v>4.0006457998956737E-3</v>
      </c>
      <c r="O452" s="1">
        <f t="shared" si="477"/>
        <v>2.0756489960306167E-3</v>
      </c>
      <c r="P452" s="1">
        <f>P450</f>
        <v>3.3508229081692076E-3</v>
      </c>
      <c r="Q452" s="1">
        <f>Q450</f>
        <v>1.8081844668732467E-3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1.7403473680885491</v>
      </c>
      <c r="G455" s="1">
        <f t="shared" ref="G455:O455" si="479">G456</f>
        <v>1.5706607673044153</v>
      </c>
      <c r="H455" s="1">
        <f t="shared" si="479"/>
        <v>1.3466819831486876</v>
      </c>
      <c r="I455" s="1">
        <f t="shared" si="479"/>
        <v>1.0421234520711882</v>
      </c>
      <c r="J455" s="1">
        <f t="shared" si="479"/>
        <v>0.83306045356295</v>
      </c>
      <c r="K455" s="1">
        <f t="shared" si="479"/>
        <v>0.64550778875330961</v>
      </c>
      <c r="L455" s="1">
        <f t="shared" si="479"/>
        <v>0.49956948047412264</v>
      </c>
      <c r="M455" s="1">
        <f t="shared" si="479"/>
        <v>0.38681476410912602</v>
      </c>
      <c r="N455" s="1">
        <f t="shared" si="479"/>
        <v>0.2995821304386001</v>
      </c>
      <c r="O455" s="1">
        <f t="shared" si="479"/>
        <v>0.23239850677453494</v>
      </c>
      <c r="P455" s="1">
        <f>P456</f>
        <v>0.18028916252852303</v>
      </c>
      <c r="Q455" s="1">
        <f>Q456</f>
        <v>0.14214118318132382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1.7403473680885491</v>
      </c>
      <c r="G456" s="1">
        <f>'[1]Electricity and CHPs_IN'!C$94</f>
        <v>1.5706607673044153</v>
      </c>
      <c r="H456" s="1">
        <f>'[1]Electricity and CHPs_IN'!D$94</f>
        <v>1.3466819831486876</v>
      </c>
      <c r="I456" s="1">
        <f>'[1]Electricity and CHPs_IN'!E$94</f>
        <v>1.0421234520711882</v>
      </c>
      <c r="J456" s="1">
        <f>'[1]Electricity and CHPs_IN'!F$94</f>
        <v>0.83306045356295</v>
      </c>
      <c r="K456" s="1">
        <f>'[1]Electricity and CHPs_IN'!G$94</f>
        <v>0.64550778875330961</v>
      </c>
      <c r="L456" s="1">
        <f>'[1]Electricity and CHPs_IN'!H$94</f>
        <v>0.49956948047412264</v>
      </c>
      <c r="M456" s="1">
        <f>'[1]Electricity and CHPs_IN'!I$94</f>
        <v>0.38681476410912602</v>
      </c>
      <c r="N456" s="1">
        <f>'[1]Electricity and CHPs_IN'!J$94</f>
        <v>0.2995821304386001</v>
      </c>
      <c r="O456" s="1">
        <f>'[1]Electricity and CHPs_IN'!K$94</f>
        <v>0.23239850677453494</v>
      </c>
      <c r="P456" s="1">
        <f>'[1]Electricity and CHPs_IN'!L$94</f>
        <v>0.18028916252852303</v>
      </c>
      <c r="Q456" s="1">
        <f>'[1]Electricity and CHPs_IN'!M$94</f>
        <v>0.14214118318132382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3.2361022164133018E-4</v>
      </c>
      <c r="J457" s="1">
        <f t="shared" si="480"/>
        <v>4.7597965324022381E-4</v>
      </c>
      <c r="K457" s="1">
        <f t="shared" si="480"/>
        <v>5.0403443490586804E-4</v>
      </c>
      <c r="L457" s="1">
        <f t="shared" si="480"/>
        <v>5.287441219165303E-4</v>
      </c>
      <c r="M457" s="1">
        <f t="shared" si="480"/>
        <v>5.7108554366100254E-4</v>
      </c>
      <c r="N457" s="1">
        <f t="shared" si="480"/>
        <v>5.8287686388761245E-4</v>
      </c>
      <c r="O457" s="1">
        <f t="shared" si="480"/>
        <v>6.6820955453963796E-4</v>
      </c>
      <c r="P457" s="1">
        <f>P458</f>
        <v>7.1029044409259053E-4</v>
      </c>
      <c r="Q457" s="1">
        <f>Q458</f>
        <v>1.2789724658829231E-3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3.2361022164133018E-4</v>
      </c>
      <c r="J458" s="1">
        <f>'[1]Electricity and CHPs_IN'!F$95</f>
        <v>4.7597965324022381E-4</v>
      </c>
      <c r="K458" s="1">
        <f>'[1]Electricity and CHPs_IN'!G$95</f>
        <v>5.0403443490586804E-4</v>
      </c>
      <c r="L458" s="1">
        <f>'[1]Electricity and CHPs_IN'!H$95</f>
        <v>5.287441219165303E-4</v>
      </c>
      <c r="M458" s="1">
        <f>'[1]Electricity and CHPs_IN'!I$95</f>
        <v>5.7108554366100254E-4</v>
      </c>
      <c r="N458" s="1">
        <f>'[1]Electricity and CHPs_IN'!J$95</f>
        <v>5.8287686388761245E-4</v>
      </c>
      <c r="O458" s="1">
        <f>'[1]Electricity and CHPs_IN'!K$95</f>
        <v>6.6820955453963796E-4</v>
      </c>
      <c r="P458" s="1">
        <f>'[1]Electricity and CHPs_IN'!L$95</f>
        <v>7.1029044409259053E-4</v>
      </c>
      <c r="Q458" s="1">
        <f>'[1]Electricity and CHPs_IN'!M$95</f>
        <v>1.2789724658829231E-3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1.2505511242909748E-3</v>
      </c>
      <c r="L459" s="1">
        <f t="shared" si="481"/>
        <v>1.2538153760082065E-3</v>
      </c>
      <c r="M459" s="1">
        <f t="shared" si="481"/>
        <v>1.2600652605204857E-3</v>
      </c>
      <c r="N459" s="1">
        <f t="shared" si="481"/>
        <v>1.2637154734967712E-3</v>
      </c>
      <c r="O459" s="1">
        <f t="shared" si="481"/>
        <v>1.2791550116752989E-3</v>
      </c>
      <c r="P459" s="1">
        <f>P460</f>
        <v>1.2936901299080937E-3</v>
      </c>
      <c r="Q459" s="1">
        <f>Q460</f>
        <v>2.2360850234595573E-3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1.2505511242909748E-3</v>
      </c>
      <c r="L460" s="1">
        <f>'[1]Electricity and CHPs_IN'!H$96</f>
        <v>1.2538153760082065E-3</v>
      </c>
      <c r="M460" s="1">
        <f>'[1]Electricity and CHPs_IN'!I$96</f>
        <v>1.2600652605204857E-3</v>
      </c>
      <c r="N460" s="1">
        <f>'[1]Electricity and CHPs_IN'!J$96</f>
        <v>1.2637154734967712E-3</v>
      </c>
      <c r="O460" s="1">
        <f>'[1]Electricity and CHPs_IN'!K$96</f>
        <v>1.2791550116752989E-3</v>
      </c>
      <c r="P460" s="1">
        <f>'[1]Electricity and CHPs_IN'!L$96</f>
        <v>1.2936901299080937E-3</v>
      </c>
      <c r="Q460" s="1">
        <f>'[1]Electricity and CHPs_IN'!M$96</f>
        <v>2.2360850234595573E-3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1.1733901554609958</v>
      </c>
      <c r="H461" s="1">
        <f>H462</f>
        <v>1.2089455585796069</v>
      </c>
      <c r="I461" s="1">
        <f t="shared" ref="I461" si="483">I462</f>
        <v>1.2706144048145549</v>
      </c>
      <c r="J461" s="1">
        <f t="shared" ref="J461" si="484">J462</f>
        <v>1.335429858875649</v>
      </c>
      <c r="K461" s="1">
        <f t="shared" ref="K461:O461" si="485">K462</f>
        <v>1.4035515066528803</v>
      </c>
      <c r="L461" s="1">
        <f t="shared" si="485"/>
        <v>1.4751482584319218</v>
      </c>
      <c r="M461" s="1">
        <f t="shared" si="485"/>
        <v>1.5503982048355842</v>
      </c>
      <c r="N461" s="1">
        <f t="shared" si="485"/>
        <v>1.6294861638383906</v>
      </c>
      <c r="O461" s="1">
        <f t="shared" si="485"/>
        <v>1.7126111237660002</v>
      </c>
      <c r="P461" s="1">
        <f>P462</f>
        <v>1.7999783480233473</v>
      </c>
      <c r="Q461" s="1">
        <f>Q462</f>
        <v>1.8918232309381235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1.1733901554609958</v>
      </c>
      <c r="H462" s="1">
        <f>'[1]Electricity and CHPs_IN'!D$97</f>
        <v>1.2089455585796069</v>
      </c>
      <c r="I462" s="1">
        <f>'[1]Electricity and CHPs_IN'!E$97</f>
        <v>1.2706144048145549</v>
      </c>
      <c r="J462" s="1">
        <f>'[1]Electricity and CHPs_IN'!F$97</f>
        <v>1.335429858875649</v>
      </c>
      <c r="K462" s="1">
        <f>'[1]Electricity and CHPs_IN'!G$97</f>
        <v>1.4035515066528803</v>
      </c>
      <c r="L462" s="1">
        <f>'[1]Electricity and CHPs_IN'!H$97</f>
        <v>1.4751482584319218</v>
      </c>
      <c r="M462" s="1">
        <f>'[1]Electricity and CHPs_IN'!I$97</f>
        <v>1.5503982048355842</v>
      </c>
      <c r="N462" s="1">
        <f>'[1]Electricity and CHPs_IN'!J$97</f>
        <v>1.6294861638383906</v>
      </c>
      <c r="O462" s="1">
        <f>'[1]Electricity and CHPs_IN'!K$97</f>
        <v>1.7126111237660002</v>
      </c>
      <c r="P462" s="1">
        <f>'[1]Electricity and CHPs_IN'!L$97</f>
        <v>1.7999783480233473</v>
      </c>
      <c r="Q462" s="1">
        <f>'[1]Electricity and CHPs_IN'!M$97</f>
        <v>1.8918232309381235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8.0420769681474926</v>
      </c>
      <c r="G463" s="1">
        <f t="shared" ref="G463:K463" si="486">SUM(G464,G470,G503,G512,G518)</f>
        <v>8.6925032286286648</v>
      </c>
      <c r="H463" s="1">
        <f t="shared" si="486"/>
        <v>11.281376818673237</v>
      </c>
      <c r="I463" s="1">
        <f t="shared" si="486"/>
        <v>16.774370753644927</v>
      </c>
      <c r="J463" s="1">
        <f t="shared" si="486"/>
        <v>21.227890272578712</v>
      </c>
      <c r="K463" s="1">
        <f t="shared" si="486"/>
        <v>20.549975345814058</v>
      </c>
      <c r="L463" s="1">
        <f t="shared" ref="L463:O463" si="487">SUM(L464,L470,L503,L512,L518)</f>
        <v>21.426920059009525</v>
      </c>
      <c r="M463" s="1">
        <f t="shared" si="487"/>
        <v>20.104161811161049</v>
      </c>
      <c r="N463" s="1">
        <f t="shared" si="487"/>
        <v>19.89541768513573</v>
      </c>
      <c r="O463" s="1">
        <f t="shared" si="487"/>
        <v>19.983797040197278</v>
      </c>
      <c r="P463" s="1">
        <f>SUM(P464,P470,P503,P512,P518)</f>
        <v>20.678990558870588</v>
      </c>
      <c r="Q463" s="1">
        <f>SUM(Q464,Q470,Q503,Q512,Q518)</f>
        <v>21.315293913707638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0.29823725898622405</v>
      </c>
      <c r="G464" s="1">
        <f t="shared" ref="G464:O464" si="488">+G465</f>
        <v>0.64164644924770242</v>
      </c>
      <c r="H464" s="1">
        <f t="shared" si="488"/>
        <v>1.4786927028216575E-2</v>
      </c>
      <c r="I464" s="1">
        <f t="shared" si="488"/>
        <v>0.55123103246189276</v>
      </c>
      <c r="J464" s="1">
        <f t="shared" si="488"/>
        <v>0.51010185106863948</v>
      </c>
      <c r="K464" s="1">
        <f t="shared" si="488"/>
        <v>5.1285385445218899E-2</v>
      </c>
      <c r="L464" s="1">
        <f t="shared" si="488"/>
        <v>5.8551639858636095E-2</v>
      </c>
      <c r="M464" s="1">
        <f t="shared" si="488"/>
        <v>6.4854334405321665E-2</v>
      </c>
      <c r="N464" s="1">
        <f t="shared" si="488"/>
        <v>5.8422543320263573E-2</v>
      </c>
      <c r="O464" s="1">
        <f t="shared" si="488"/>
        <v>6.5109098414492445E-2</v>
      </c>
      <c r="P464" s="1">
        <f>+P465</f>
        <v>6.0569911692397151E-2</v>
      </c>
      <c r="Q464" s="1">
        <f>+Q465</f>
        <v>7.074893216889272E-2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0.29823725898622405</v>
      </c>
      <c r="G465" s="1">
        <f>'[1]Electricity and CHPs_IN'!C$41-G301</f>
        <v>0.64164644924770242</v>
      </c>
      <c r="H465" s="1">
        <f>'[1]Electricity and CHPs_IN'!D$41-H301</f>
        <v>1.4786927028216575E-2</v>
      </c>
      <c r="I465" s="1">
        <f>'[1]Electricity and CHPs_IN'!E$41-I301</f>
        <v>0.55123103246189276</v>
      </c>
      <c r="J465" s="1">
        <f>'[1]Electricity and CHPs_IN'!F$41-J301</f>
        <v>0.51010185106863948</v>
      </c>
      <c r="K465" s="1">
        <f>'[1]Electricity and CHPs_IN'!G$41-K301</f>
        <v>5.1285385445218899E-2</v>
      </c>
      <c r="L465" s="1">
        <f>'[1]Electricity and CHPs_IN'!H$41-L301</f>
        <v>5.8551639858636095E-2</v>
      </c>
      <c r="M465" s="1">
        <f>'[1]Electricity and CHPs_IN'!I$41-M301</f>
        <v>6.4854334405321665E-2</v>
      </c>
      <c r="N465" s="1">
        <f>'[1]Electricity and CHPs_IN'!J$41-N301</f>
        <v>5.8422543320263573E-2</v>
      </c>
      <c r="O465" s="1">
        <f>'[1]Electricity and CHPs_IN'!K$41-O301</f>
        <v>6.5109098414492445E-2</v>
      </c>
      <c r="P465" s="1">
        <f>'[1]Electricity and CHPs_IN'!L$41-P301</f>
        <v>6.0569911692397151E-2</v>
      </c>
      <c r="Q465" s="1">
        <f>'[1]Electricity and CHPs_IN'!M$41-Q301</f>
        <v>7.074893216889272E-2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0.29823725898622405</v>
      </c>
      <c r="G466" s="1">
        <f t="shared" ref="G466:O466" si="489">G467</f>
        <v>0.64164644924770242</v>
      </c>
      <c r="H466" s="1">
        <f t="shared" si="489"/>
        <v>1.4786927028216575E-2</v>
      </c>
      <c r="I466" s="1">
        <f t="shared" si="489"/>
        <v>0.55123103246189276</v>
      </c>
      <c r="J466" s="1">
        <f t="shared" si="489"/>
        <v>0.51010185106863948</v>
      </c>
      <c r="K466" s="1">
        <f t="shared" si="489"/>
        <v>5.1285385445218899E-2</v>
      </c>
      <c r="L466" s="1">
        <f t="shared" si="489"/>
        <v>5.8551639858636095E-2</v>
      </c>
      <c r="M466" s="1">
        <f t="shared" si="489"/>
        <v>6.4854334405321665E-2</v>
      </c>
      <c r="N466" s="1">
        <f t="shared" si="489"/>
        <v>5.8422543320263573E-2</v>
      </c>
      <c r="O466" s="1">
        <f t="shared" si="489"/>
        <v>6.5109098414492445E-2</v>
      </c>
      <c r="P466" s="1">
        <f>P467</f>
        <v>6.0569911692397151E-2</v>
      </c>
      <c r="Q466" s="1">
        <f>Q467</f>
        <v>7.074893216889272E-2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0.29823725898622405</v>
      </c>
      <c r="G467" s="1">
        <f t="shared" ref="G467:K467" si="490">G465-G469</f>
        <v>0.64164644924770242</v>
      </c>
      <c r="H467" s="1">
        <f t="shared" si="490"/>
        <v>1.4786927028216575E-2</v>
      </c>
      <c r="I467" s="1">
        <f t="shared" si="490"/>
        <v>0.55123103246189276</v>
      </c>
      <c r="J467" s="1">
        <f t="shared" si="490"/>
        <v>0.51010185106863948</v>
      </c>
      <c r="K467" s="1">
        <f t="shared" si="490"/>
        <v>5.1285385445218899E-2</v>
      </c>
      <c r="L467" s="1">
        <f t="shared" ref="L467:O467" si="491">L465-L469</f>
        <v>5.8551639858636095E-2</v>
      </c>
      <c r="M467" s="1">
        <f t="shared" si="491"/>
        <v>6.4854334405321665E-2</v>
      </c>
      <c r="N467" s="1">
        <f t="shared" si="491"/>
        <v>5.8422543320263573E-2</v>
      </c>
      <c r="O467" s="1">
        <f t="shared" si="491"/>
        <v>6.5109098414492445E-2</v>
      </c>
      <c r="P467" s="1">
        <f>P465-P469</f>
        <v>6.0569911692397151E-2</v>
      </c>
      <c r="Q467" s="1">
        <f>Q465-Q469</f>
        <v>7.074893216889272E-2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3.726721382560461</v>
      </c>
      <c r="G470" s="1">
        <f t="shared" ref="G470:K470" si="495">SUM(G471:G480)</f>
        <v>2.9582436495038946</v>
      </c>
      <c r="H470" s="1">
        <f t="shared" si="495"/>
        <v>3.0715824604462423</v>
      </c>
      <c r="I470" s="1">
        <f t="shared" si="495"/>
        <v>7.7105482808097117</v>
      </c>
      <c r="J470" s="1">
        <f t="shared" si="495"/>
        <v>11.131372220301483</v>
      </c>
      <c r="K470" s="1">
        <f t="shared" si="495"/>
        <v>10.271077076623014</v>
      </c>
      <c r="L470" s="1">
        <f t="shared" ref="L470:O470" si="496">SUM(L471:L480)</f>
        <v>9.9161962374513219</v>
      </c>
      <c r="M470" s="1">
        <f t="shared" si="496"/>
        <v>8.4010257414860838</v>
      </c>
      <c r="N470" s="1">
        <f t="shared" si="496"/>
        <v>8.2055515861634341</v>
      </c>
      <c r="O470" s="1">
        <f t="shared" si="496"/>
        <v>8.3638470134525846</v>
      </c>
      <c r="P470" s="1">
        <f>SUM(P471:P480)</f>
        <v>8.8668630868353908</v>
      </c>
      <c r="Q470" s="1">
        <f>SUM(Q471:Q480)</f>
        <v>9.3755533568730112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1.0477934927681003</v>
      </c>
      <c r="G471" s="1">
        <f>'[1]Electricity and CHPs_IN'!C$39-G316</f>
        <v>0.14100381659502642</v>
      </c>
      <c r="H471" s="1">
        <f>'[1]Electricity and CHPs_IN'!D$39-H316</f>
        <v>9.7793833150332049E-2</v>
      </c>
      <c r="I471" s="1">
        <f>'[1]Electricity and CHPs_IN'!E$39-I316</f>
        <v>1.2375462749618589</v>
      </c>
      <c r="J471" s="1">
        <f>'[1]Electricity and CHPs_IN'!F$39-J316</f>
        <v>1.1611978447778735</v>
      </c>
      <c r="K471" s="1">
        <f>'[1]Electricity and CHPs_IN'!G$39-K316</f>
        <v>0.2879274607293727</v>
      </c>
      <c r="L471" s="1">
        <f>'[1]Electricity and CHPs_IN'!H$39-L316</f>
        <v>0.22136160971014643</v>
      </c>
      <c r="M471" s="1">
        <f>'[1]Electricity and CHPs_IN'!I$39-M316</f>
        <v>0.14312695421106938</v>
      </c>
      <c r="N471" s="1">
        <f>'[1]Electricity and CHPs_IN'!J$39-N316</f>
        <v>9.2650098436687991E-2</v>
      </c>
      <c r="O471" s="1">
        <f>'[1]Electricity and CHPs_IN'!K$39-O316</f>
        <v>0.14877781256492661</v>
      </c>
      <c r="P471" s="1">
        <f>'[1]Electricity and CHPs_IN'!L$39-P316</f>
        <v>0.21949471409450536</v>
      </c>
      <c r="Q471" s="1">
        <f>'[1]Electricity and CHPs_IN'!M$39-Q316</f>
        <v>0.38405266761121248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9.7878237238397574E-4</v>
      </c>
      <c r="L472" s="6">
        <f>'[1]Electricity and CHPs_IN'!H$40-L317</f>
        <v>1.2151898286646924E-3</v>
      </c>
      <c r="M472" s="6">
        <f>'[1]Electricity and CHPs_IN'!I$40-M317</f>
        <v>2.7361182552264455E-3</v>
      </c>
      <c r="N472" s="6">
        <f>'[1]Electricity and CHPs_IN'!J$40-N317</f>
        <v>1.4519671452655487E-3</v>
      </c>
      <c r="O472" s="6">
        <f>'[1]Electricity and CHPs_IN'!K$40-O317</f>
        <v>2.5854344342401353E-3</v>
      </c>
      <c r="P472" s="6">
        <f>'[1]Electricity and CHPs_IN'!L$40-P317</f>
        <v>2.4523155905450959E-3</v>
      </c>
      <c r="Q472" s="6">
        <f>'[1]Electricity and CHPs_IN'!M$40-Q317</f>
        <v>5.0930426740446117E-3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8.0226751551331327E-2</v>
      </c>
      <c r="G474" s="1">
        <f>'[1]Electricity and CHPs_IN'!C$48-G319</f>
        <v>1.1691733018408311E-2</v>
      </c>
      <c r="H474" s="1">
        <f>'[1]Electricity and CHPs_IN'!D$48-H319</f>
        <v>5.8260501291368061E-2</v>
      </c>
      <c r="I474" s="1">
        <f>'[1]Electricity and CHPs_IN'!E$48-I319</f>
        <v>4.9050625278762132E-2</v>
      </c>
      <c r="J474" s="1">
        <f>'[1]Electricity and CHPs_IN'!F$48-J319</f>
        <v>0.12567846395983434</v>
      </c>
      <c r="K474" s="1">
        <f>'[1]Electricity and CHPs_IN'!G$48-K319</f>
        <v>0.12188748805629104</v>
      </c>
      <c r="L474" s="1">
        <f>'[1]Electricity and CHPs_IN'!H$48-L319</f>
        <v>0.15380795520839174</v>
      </c>
      <c r="M474" s="1">
        <f>'[1]Electricity and CHPs_IN'!I$48-M319</f>
        <v>0.20526926809179274</v>
      </c>
      <c r="N474" s="1">
        <f>'[1]Electricity and CHPs_IN'!J$48-N319</f>
        <v>0.17097654869027235</v>
      </c>
      <c r="O474" s="1">
        <f>'[1]Electricity and CHPs_IN'!K$48-O319</f>
        <v>0.22423246586761367</v>
      </c>
      <c r="P474" s="1">
        <f>'[1]Electricity and CHPs_IN'!L$48-P319</f>
        <v>0.48951054639017438</v>
      </c>
      <c r="Q474" s="1">
        <f>'[1]Electricity and CHPs_IN'!M$48-Q319</f>
        <v>0.48769305583008127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0.10075982704163206</v>
      </c>
      <c r="G476" s="1">
        <f>'[1]Electricity and CHPs_IN'!C$51-G321</f>
        <v>6.606436687790776E-2</v>
      </c>
      <c r="H476" s="1">
        <f>'[1]Electricity and CHPs_IN'!D$51-H321</f>
        <v>0.34808139756226786</v>
      </c>
      <c r="I476" s="1">
        <f>'[1]Electricity and CHPs_IN'!E$51-I321</f>
        <v>1.4191219622661171</v>
      </c>
      <c r="J476" s="1">
        <f>'[1]Electricity and CHPs_IN'!F$51-J321</f>
        <v>1.4992550080255858</v>
      </c>
      <c r="K476" s="1">
        <f>'[1]Electricity and CHPs_IN'!G$51-K321</f>
        <v>1.7175175676358863</v>
      </c>
      <c r="L476" s="1">
        <f>'[1]Electricity and CHPs_IN'!H$51-L321</f>
        <v>1.5510974168600766</v>
      </c>
      <c r="M476" s="1">
        <f>'[1]Electricity and CHPs_IN'!I$51-M321</f>
        <v>1.626407909510466</v>
      </c>
      <c r="N476" s="1">
        <f>'[1]Electricity and CHPs_IN'!J$51-N321</f>
        <v>1.569000191393747</v>
      </c>
      <c r="O476" s="1">
        <f>'[1]Electricity and CHPs_IN'!K$51-O321</f>
        <v>1.5369786721745313</v>
      </c>
      <c r="P476" s="1">
        <f>'[1]Electricity and CHPs_IN'!L$51-P321</f>
        <v>1.3330870603014904</v>
      </c>
      <c r="Q476" s="1">
        <f>'[1]Electricity and CHPs_IN'!M$51-Q321</f>
        <v>1.2933112674960727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1.5807055292560297</v>
      </c>
      <c r="G478" s="1">
        <f>'[1]Electricity and CHPs_IN'!C$54-G323</f>
        <v>1.7915328933371373</v>
      </c>
      <c r="H478" s="1">
        <f>'[1]Electricity and CHPs_IN'!D$54-H323</f>
        <v>1.7453416221125539</v>
      </c>
      <c r="I478" s="1">
        <f>'[1]Electricity and CHPs_IN'!E$54-I323</f>
        <v>1.6542579243898117</v>
      </c>
      <c r="J478" s="1">
        <f>'[1]Electricity and CHPs_IN'!F$54-J323</f>
        <v>1.5359440112659501</v>
      </c>
      <c r="K478" s="1">
        <f>'[1]Electricity and CHPs_IN'!G$54-K323</f>
        <v>1.4073279439065143</v>
      </c>
      <c r="L478" s="1">
        <f>'[1]Electricity and CHPs_IN'!H$54-L323</f>
        <v>1.3917879896958532</v>
      </c>
      <c r="M478" s="1">
        <f>'[1]Electricity and CHPs_IN'!I$54-M323</f>
        <v>1.3739279038717236</v>
      </c>
      <c r="N478" s="1">
        <f>'[1]Electricity and CHPs_IN'!J$54-N323</f>
        <v>1.3724948862334245</v>
      </c>
      <c r="O478" s="1">
        <f>'[1]Electricity and CHPs_IN'!K$54-O323</f>
        <v>1.3788615912370412</v>
      </c>
      <c r="P478" s="1">
        <f>'[1]Electricity and CHPs_IN'!L$54-P323</f>
        <v>1.3762599085291307</v>
      </c>
      <c r="Q478" s="1">
        <f>'[1]Electricity and CHPs_IN'!M$54-Q323</f>
        <v>1.3843114731673758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0.91723578194336763</v>
      </c>
      <c r="G479" s="1">
        <f>'[1]Electricity and CHPs_IN'!C$55-G324</f>
        <v>0.94795083967541494</v>
      </c>
      <c r="H479" s="1">
        <f>'[1]Electricity and CHPs_IN'!D$55-H324</f>
        <v>0.82210510632972023</v>
      </c>
      <c r="I479" s="1">
        <f>'[1]Electricity and CHPs_IN'!E$55-I324</f>
        <v>3.3485192698489454</v>
      </c>
      <c r="J479" s="1">
        <f>'[1]Electricity and CHPs_IN'!F$55-J324</f>
        <v>6.8032263428127244</v>
      </c>
      <c r="K479" s="1">
        <f>'[1]Electricity and CHPs_IN'!G$55-K324</f>
        <v>6.7296610344716212</v>
      </c>
      <c r="L479" s="1">
        <f>'[1]Electricity and CHPs_IN'!H$55-L324</f>
        <v>6.5925853542702431</v>
      </c>
      <c r="M479" s="1">
        <f>'[1]Electricity and CHPs_IN'!I$55-M324</f>
        <v>5.0388795848997816</v>
      </c>
      <c r="N479" s="1">
        <f>'[1]Electricity and CHPs_IN'!J$55-N324</f>
        <v>4.9882804139060628</v>
      </c>
      <c r="O479" s="1">
        <f>'[1]Electricity and CHPs_IN'!K$55-O324</f>
        <v>5.0480490387585863</v>
      </c>
      <c r="P479" s="1">
        <f>'[1]Electricity and CHPs_IN'!L$55-P324</f>
        <v>5.4282816324554464</v>
      </c>
      <c r="Q479" s="1">
        <f>'[1]Electricity and CHPs_IN'!M$55-Q324</f>
        <v>5.7835319691195455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2.0522240642172748E-3</v>
      </c>
      <c r="J480" s="1">
        <f>'[1]Electricity and CHPs_IN'!F$58-J325</f>
        <v>6.0705494595154758E-3</v>
      </c>
      <c r="K480" s="1">
        <f>'[1]Electricity and CHPs_IN'!G$58-K325</f>
        <v>5.7767994509435525E-3</v>
      </c>
      <c r="L480" s="1">
        <f>'[1]Electricity and CHPs_IN'!H$58-L325</f>
        <v>4.3407218779464903E-3</v>
      </c>
      <c r="M480" s="1">
        <f>'[1]Electricity and CHPs_IN'!I$58-M325</f>
        <v>1.067800264602467E-2</v>
      </c>
      <c r="N480" s="1">
        <f>'[1]Electricity and CHPs_IN'!J$58-N325</f>
        <v>1.069748035797384E-2</v>
      </c>
      <c r="O480" s="1">
        <f>'[1]Electricity and CHPs_IN'!K$58-O325</f>
        <v>2.4361998415645708E-2</v>
      </c>
      <c r="P480" s="1">
        <f>'[1]Electricity and CHPs_IN'!L$58-P325</f>
        <v>1.7776909474099309E-2</v>
      </c>
      <c r="Q480" s="1">
        <f>'[1]Electricity and CHPs_IN'!M$58-Q325</f>
        <v>3.7559880974678772E-2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2.0890461129198945</v>
      </c>
      <c r="G481" s="1">
        <f t="shared" ref="G481:K481" si="497">SUM(G482:G491)</f>
        <v>1.1149135539852293</v>
      </c>
      <c r="H481" s="1">
        <f t="shared" si="497"/>
        <v>1.2087789741511066</v>
      </c>
      <c r="I481" s="1">
        <f t="shared" si="497"/>
        <v>5.7656439150090968</v>
      </c>
      <c r="J481" s="1">
        <f t="shared" si="497"/>
        <v>9.2696695200420791</v>
      </c>
      <c r="K481" s="1">
        <f t="shared" si="497"/>
        <v>8.6461134300313098</v>
      </c>
      <c r="L481" s="1">
        <f t="shared" ref="L481:O481" si="498">SUM(L482:L491)</f>
        <v>8.3724514573479194</v>
      </c>
      <c r="M481" s="1">
        <f t="shared" si="498"/>
        <v>6.9063988875838245</v>
      </c>
      <c r="N481" s="1">
        <f t="shared" si="498"/>
        <v>6.7231316762238675</v>
      </c>
      <c r="O481" s="1">
        <f t="shared" si="498"/>
        <v>6.8733237205401316</v>
      </c>
      <c r="P481" s="1">
        <f>SUM(P482:P491)</f>
        <v>7.3643355706441787</v>
      </c>
      <c r="Q481" s="1">
        <f>SUM(Q482:Q491)</f>
        <v>7.831529084624119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1.0199779837784104</v>
      </c>
      <c r="G482" s="1">
        <f t="shared" ref="G482:K482" si="500">G471-G493</f>
        <v>0.13474382185516839</v>
      </c>
      <c r="H482" s="1">
        <f t="shared" si="500"/>
        <v>8.9132475714053069E-2</v>
      </c>
      <c r="I482" s="1">
        <f t="shared" si="500"/>
        <v>1.1781553937902556</v>
      </c>
      <c r="J482" s="1">
        <f t="shared" si="500"/>
        <v>1.1217759159867573</v>
      </c>
      <c r="K482" s="1">
        <f t="shared" si="500"/>
        <v>0.28085706481916323</v>
      </c>
      <c r="L482" s="1">
        <f t="shared" ref="L482:O482" si="501">L471-L493</f>
        <v>0.21741503716363833</v>
      </c>
      <c r="M482" s="1">
        <f t="shared" si="501"/>
        <v>0.14066761715176987</v>
      </c>
      <c r="N482" s="1">
        <f t="shared" si="501"/>
        <v>9.1159297275702503E-2</v>
      </c>
      <c r="O482" s="1">
        <f t="shared" si="501"/>
        <v>0.14639857566191095</v>
      </c>
      <c r="P482" s="1">
        <f t="shared" ref="P482:Q488" si="502">P471-P493</f>
        <v>0.21579352364691679</v>
      </c>
      <c r="Q482" s="1">
        <f t="shared" si="502"/>
        <v>0.37637210370489455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9.7878237238397574E-4</v>
      </c>
      <c r="L483" s="1">
        <f t="shared" ref="L483:O483" si="504">L472-L494</f>
        <v>1.2151898286646924E-3</v>
      </c>
      <c r="M483" s="1">
        <f t="shared" si="504"/>
        <v>2.7361182552264455E-3</v>
      </c>
      <c r="N483" s="1">
        <f t="shared" si="504"/>
        <v>1.4519671452655487E-3</v>
      </c>
      <c r="O483" s="1">
        <f t="shared" si="504"/>
        <v>2.5854344342401353E-3</v>
      </c>
      <c r="P483" s="1">
        <f t="shared" si="502"/>
        <v>2.4523155905450959E-3</v>
      </c>
      <c r="Q483" s="1">
        <f t="shared" si="502"/>
        <v>5.0930426740446117E-3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7.8096992257737821E-2</v>
      </c>
      <c r="G485" s="1">
        <f t="shared" ref="G485:K485" si="507">G474-G496</f>
        <v>1.1172667726684554E-2</v>
      </c>
      <c r="H485" s="1">
        <f t="shared" si="507"/>
        <v>5.3100513081011075E-2</v>
      </c>
      <c r="I485" s="1">
        <f t="shared" si="507"/>
        <v>4.6696644731720707E-2</v>
      </c>
      <c r="J485" s="1">
        <f t="shared" si="507"/>
        <v>0.12141175998765363</v>
      </c>
      <c r="K485" s="1">
        <f t="shared" si="507"/>
        <v>0.11889439807843402</v>
      </c>
      <c r="L485" s="1">
        <f t="shared" ref="L485:O485" si="508">L474-L496</f>
        <v>0.15106577125763884</v>
      </c>
      <c r="M485" s="1">
        <f t="shared" si="508"/>
        <v>0.20174214546883126</v>
      </c>
      <c r="N485" s="1">
        <f t="shared" si="508"/>
        <v>0.16822542331005563</v>
      </c>
      <c r="O485" s="1">
        <f t="shared" si="508"/>
        <v>0.22064656721479131</v>
      </c>
      <c r="P485" s="1">
        <f t="shared" si="502"/>
        <v>0.4812562621548232</v>
      </c>
      <c r="Q485" s="1">
        <f t="shared" si="502"/>
        <v>0.47793981624117576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9.8084981383379441E-2</v>
      </c>
      <c r="G487" s="1">
        <f t="shared" ref="G487:K487" si="511">G476-G498</f>
        <v>6.313137826004972E-2</v>
      </c>
      <c r="H487" s="1">
        <f t="shared" si="511"/>
        <v>0.31725269084236879</v>
      </c>
      <c r="I487" s="1">
        <f t="shared" si="511"/>
        <v>1.351017111939161</v>
      </c>
      <c r="J487" s="1">
        <f t="shared" si="511"/>
        <v>1.4483562534060277</v>
      </c>
      <c r="K487" s="1">
        <f t="shared" si="511"/>
        <v>1.6753419128540745</v>
      </c>
      <c r="L487" s="1">
        <f t="shared" ref="L487:O487" si="512">L476-L498</f>
        <v>1.5234434867574032</v>
      </c>
      <c r="M487" s="1">
        <f t="shared" si="512"/>
        <v>1.5984614946129736</v>
      </c>
      <c r="N487" s="1">
        <f t="shared" si="512"/>
        <v>1.5437539439921359</v>
      </c>
      <c r="O487" s="1">
        <f t="shared" si="512"/>
        <v>1.512399493915745</v>
      </c>
      <c r="P487" s="1">
        <f t="shared" si="502"/>
        <v>1.3106081176365318</v>
      </c>
      <c r="Q487" s="1">
        <f t="shared" si="502"/>
        <v>1.2674466903729671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0.89288615550036643</v>
      </c>
      <c r="G490" s="1">
        <f t="shared" ref="G490:K490" si="515">G479-G501</f>
        <v>0.90586568614332663</v>
      </c>
      <c r="H490" s="1">
        <f t="shared" si="515"/>
        <v>0.74929329451367366</v>
      </c>
      <c r="I490" s="1">
        <f t="shared" si="515"/>
        <v>3.1878210284336483</v>
      </c>
      <c r="J490" s="1">
        <f t="shared" si="515"/>
        <v>6.5722611324979301</v>
      </c>
      <c r="K490" s="1">
        <f t="shared" si="515"/>
        <v>6.5644063285304366</v>
      </c>
      <c r="L490" s="1">
        <f t="shared" ref="L490:O490" si="516">L479-L501</f>
        <v>6.4750486395537994</v>
      </c>
      <c r="M490" s="1">
        <f t="shared" si="516"/>
        <v>4.9522969885691364</v>
      </c>
      <c r="N490" s="1">
        <f t="shared" si="516"/>
        <v>4.9080156936537254</v>
      </c>
      <c r="O490" s="1">
        <f t="shared" si="516"/>
        <v>4.967321245049388</v>
      </c>
      <c r="P490" s="1">
        <f>P479-P501</f>
        <v>5.3367482021049808</v>
      </c>
      <c r="Q490" s="1">
        <f>Q479-Q501</f>
        <v>5.6678687004086408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1.9537361143107637E-3</v>
      </c>
      <c r="J491" s="1">
        <f t="shared" si="517"/>
        <v>5.8644581637107155E-3</v>
      </c>
      <c r="K491" s="1">
        <f t="shared" si="517"/>
        <v>5.6349433768178477E-3</v>
      </c>
      <c r="L491" s="1">
        <f t="shared" ref="L491:O491" si="518">L480-L502</f>
        <v>4.263332786775883E-3</v>
      </c>
      <c r="M491" s="1">
        <f t="shared" si="518"/>
        <v>1.0494523525886753E-2</v>
      </c>
      <c r="N491" s="1">
        <f t="shared" si="518"/>
        <v>1.0525350846981633E-2</v>
      </c>
      <c r="O491" s="1">
        <f t="shared" si="518"/>
        <v>2.3972404264055277E-2</v>
      </c>
      <c r="P491" s="1">
        <f>P480-P502</f>
        <v>1.7477149510381665E-2</v>
      </c>
      <c r="Q491" s="1">
        <f>Q480-Q502</f>
        <v>3.680873122239596E-2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1.6376752696405668</v>
      </c>
      <c r="G492" s="1">
        <f t="shared" ref="G492:K492" si="519">SUM(G493:G502)</f>
        <v>1.8433300955186653</v>
      </c>
      <c r="H492" s="1">
        <f t="shared" si="519"/>
        <v>1.8628034862951355</v>
      </c>
      <c r="I492" s="1">
        <f t="shared" si="519"/>
        <v>1.9449043658006158</v>
      </c>
      <c r="J492" s="1">
        <f t="shared" si="519"/>
        <v>1.8617027002594044</v>
      </c>
      <c r="K492" s="1">
        <f t="shared" si="519"/>
        <v>1.6249636465917023</v>
      </c>
      <c r="L492" s="1">
        <f t="shared" ref="L492:O492" si="520">SUM(L493:L502)</f>
        <v>1.5437447801034023</v>
      </c>
      <c r="M492" s="1">
        <f t="shared" si="520"/>
        <v>1.4946268539022602</v>
      </c>
      <c r="N492" s="1">
        <f t="shared" si="520"/>
        <v>1.4824199099395681</v>
      </c>
      <c r="O492" s="1">
        <f t="shared" si="520"/>
        <v>1.4905232929124546</v>
      </c>
      <c r="P492" s="1">
        <f>SUM(P493:P502)</f>
        <v>1.5025275161912115</v>
      </c>
      <c r="Q492" s="1">
        <f>SUM(Q493:Q502)</f>
        <v>1.5440242722488926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2.7815508989689822E-2</v>
      </c>
      <c r="G493" s="1">
        <f t="shared" ref="G493:K493" si="522">IFERROR(G348/G316,0)*G471</f>
        <v>6.2599947398580356E-3</v>
      </c>
      <c r="H493" s="1">
        <f t="shared" si="522"/>
        <v>8.6613574362789832E-3</v>
      </c>
      <c r="I493" s="1">
        <f t="shared" si="522"/>
        <v>5.9390881171603266E-2</v>
      </c>
      <c r="J493" s="1">
        <f t="shared" si="522"/>
        <v>3.9421928791116195E-2</v>
      </c>
      <c r="K493" s="1">
        <f t="shared" si="522"/>
        <v>7.0703959102094835E-3</v>
      </c>
      <c r="L493" s="1">
        <f t="shared" ref="L493:O493" si="523">IFERROR(L348/L316,0)*L471</f>
        <v>3.9465725465081033E-3</v>
      </c>
      <c r="M493" s="1">
        <f t="shared" si="523"/>
        <v>2.4593370592995247E-3</v>
      </c>
      <c r="N493" s="1">
        <f t="shared" si="523"/>
        <v>1.4908011609854864E-3</v>
      </c>
      <c r="O493" s="1">
        <f t="shared" si="523"/>
        <v>2.3792369030156608E-3</v>
      </c>
      <c r="P493" s="1">
        <f t="shared" ref="P493:Q499" si="524">IFERROR(P348/P316,0)*P471</f>
        <v>3.7011904475885661E-3</v>
      </c>
      <c r="Q493" s="1">
        <f t="shared" si="524"/>
        <v>7.6805639063179387E-3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0</v>
      </c>
      <c r="L494" s="1">
        <f t="shared" ref="L494:O494" si="526">IFERROR(L349/L317,0)*L472</f>
        <v>0</v>
      </c>
      <c r="M494" s="1">
        <f t="shared" si="526"/>
        <v>0</v>
      </c>
      <c r="N494" s="1">
        <f t="shared" si="526"/>
        <v>0</v>
      </c>
      <c r="O494" s="1">
        <f t="shared" si="526"/>
        <v>0</v>
      </c>
      <c r="P494" s="1">
        <f t="shared" si="524"/>
        <v>0</v>
      </c>
      <c r="Q494" s="1">
        <f t="shared" si="524"/>
        <v>0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2.1297592935934995E-3</v>
      </c>
      <c r="G496" s="1">
        <f t="shared" ref="G496:K496" si="529">IFERROR(G351/G319,0)*G474</f>
        <v>5.1906529172375798E-4</v>
      </c>
      <c r="H496" s="1">
        <f t="shared" si="529"/>
        <v>5.1599882103569878E-3</v>
      </c>
      <c r="I496" s="1">
        <f t="shared" si="529"/>
        <v>2.3539805470414281E-3</v>
      </c>
      <c r="J496" s="1">
        <f t="shared" si="529"/>
        <v>4.2667039721807007E-3</v>
      </c>
      <c r="K496" s="1">
        <f t="shared" si="529"/>
        <v>2.9930899778570254E-3</v>
      </c>
      <c r="L496" s="1">
        <f t="shared" ref="L496:O496" si="530">IFERROR(L351/L319,0)*L474</f>
        <v>2.7421839507529022E-3</v>
      </c>
      <c r="M496" s="1">
        <f t="shared" si="530"/>
        <v>3.5271226229614781E-3</v>
      </c>
      <c r="N496" s="1">
        <f t="shared" si="530"/>
        <v>2.7511253802167093E-3</v>
      </c>
      <c r="O496" s="1">
        <f t="shared" si="530"/>
        <v>3.5858986528223454E-3</v>
      </c>
      <c r="P496" s="1">
        <f t="shared" si="524"/>
        <v>8.2542842353511871E-3</v>
      </c>
      <c r="Q496" s="1">
        <f t="shared" si="524"/>
        <v>9.7532395889054838E-3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2.674845658252619E-3</v>
      </c>
      <c r="G498" s="1">
        <f t="shared" ref="G498:K498" si="533">IFERROR(G353/G321,0)*G476</f>
        <v>2.9329886178580361E-3</v>
      </c>
      <c r="H498" s="1">
        <f t="shared" si="533"/>
        <v>3.0828706719899093E-2</v>
      </c>
      <c r="I498" s="1">
        <f t="shared" si="533"/>
        <v>6.8104850326956068E-2</v>
      </c>
      <c r="J498" s="1">
        <f t="shared" si="533"/>
        <v>5.0898754619558E-2</v>
      </c>
      <c r="K498" s="1">
        <f t="shared" si="533"/>
        <v>4.2175654781811643E-2</v>
      </c>
      <c r="L498" s="1">
        <f t="shared" ref="L498:O498" si="534">IFERROR(L353/L321,0)*L476</f>
        <v>2.7653930102673561E-2</v>
      </c>
      <c r="M498" s="1">
        <f t="shared" si="534"/>
        <v>2.7946414897492444E-2</v>
      </c>
      <c r="N498" s="1">
        <f t="shared" si="534"/>
        <v>2.524624740161115E-2</v>
      </c>
      <c r="O498" s="1">
        <f t="shared" si="534"/>
        <v>2.4579178258786354E-2</v>
      </c>
      <c r="P498" s="1">
        <f t="shared" si="524"/>
        <v>2.2478942664958427E-2</v>
      </c>
      <c r="Q498" s="1">
        <f t="shared" si="524"/>
        <v>2.5864577123105637E-2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1.5807055292560297</v>
      </c>
      <c r="G500" s="1">
        <f t="shared" ref="G500:K500" si="537">G478</f>
        <v>1.7915328933371373</v>
      </c>
      <c r="H500" s="1">
        <f t="shared" si="537"/>
        <v>1.7453416221125539</v>
      </c>
      <c r="I500" s="1">
        <f t="shared" si="537"/>
        <v>1.6542579243898117</v>
      </c>
      <c r="J500" s="1">
        <f t="shared" si="537"/>
        <v>1.5359440112659501</v>
      </c>
      <c r="K500" s="1">
        <f t="shared" si="537"/>
        <v>1.4073279439065143</v>
      </c>
      <c r="L500" s="1">
        <f t="shared" ref="L500:O500" si="538">L478</f>
        <v>1.3917879896958532</v>
      </c>
      <c r="M500" s="1">
        <f t="shared" si="538"/>
        <v>1.3739279038717236</v>
      </c>
      <c r="N500" s="1">
        <f t="shared" si="538"/>
        <v>1.3724948862334245</v>
      </c>
      <c r="O500" s="1">
        <f t="shared" si="538"/>
        <v>1.3788615912370412</v>
      </c>
      <c r="P500" s="1">
        <f>P478</f>
        <v>1.3762599085291307</v>
      </c>
      <c r="Q500" s="1">
        <f>Q478</f>
        <v>1.3843114731673758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2.4349626443001215E-2</v>
      </c>
      <c r="G501" s="1">
        <f t="shared" ref="G501:K501" si="539">IFERROR(G356/G324,0)*G479</f>
        <v>4.2085153532088304E-2</v>
      </c>
      <c r="H501" s="1">
        <f t="shared" si="539"/>
        <v>7.2811811816046582E-2</v>
      </c>
      <c r="I501" s="1">
        <f t="shared" si="539"/>
        <v>0.16069824141529696</v>
      </c>
      <c r="J501" s="1">
        <f t="shared" si="539"/>
        <v>0.23096521031479464</v>
      </c>
      <c r="K501" s="1">
        <f t="shared" si="539"/>
        <v>0.16525470594118419</v>
      </c>
      <c r="L501" s="1">
        <f t="shared" ref="L501:O501" si="540">IFERROR(L356/L324,0)*L479</f>
        <v>0.1175367147164441</v>
      </c>
      <c r="M501" s="1">
        <f t="shared" si="540"/>
        <v>8.6582596330645425E-2</v>
      </c>
      <c r="N501" s="1">
        <f t="shared" si="540"/>
        <v>8.0264720252337815E-2</v>
      </c>
      <c r="O501" s="1">
        <f t="shared" si="540"/>
        <v>8.0727793709198595E-2</v>
      </c>
      <c r="P501" s="1">
        <f>IFERROR(P356/P324,0)*P479</f>
        <v>9.1533430350465156E-2</v>
      </c>
      <c r="Q501" s="1">
        <f>IFERROR(Q356/Q324,0)*Q479</f>
        <v>0.115663268710905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9.8487949906511055E-5</v>
      </c>
      <c r="J502" s="1">
        <f t="shared" si="541"/>
        <v>2.060912958047604E-4</v>
      </c>
      <c r="K502" s="1">
        <f t="shared" si="541"/>
        <v>1.4185607412570497E-4</v>
      </c>
      <c r="L502" s="1">
        <f t="shared" ref="L502:O502" si="542">IFERROR(L357/L325,0)*L480</f>
        <v>7.7389091170607414E-5</v>
      </c>
      <c r="M502" s="1">
        <f t="shared" si="542"/>
        <v>1.8347912013791761E-4</v>
      </c>
      <c r="N502" s="1">
        <f t="shared" si="542"/>
        <v>1.7212951099220651E-4</v>
      </c>
      <c r="O502" s="1">
        <f t="shared" si="542"/>
        <v>3.895941515904315E-4</v>
      </c>
      <c r="P502" s="1">
        <f>IFERROR(P357/P325,0)*P480</f>
        <v>2.997599637176444E-4</v>
      </c>
      <c r="Q502" s="1">
        <f>IFERROR(Q357/Q325,0)*Q480</f>
        <v>7.5114975228281482E-4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3.317521148558026</v>
      </c>
      <c r="G503" s="1">
        <f t="shared" ref="G503:K503" si="543">SUM(G504:G505)</f>
        <v>3.3046627569104192</v>
      </c>
      <c r="H503" s="1">
        <f t="shared" si="543"/>
        <v>4.7995380515392316</v>
      </c>
      <c r="I503" s="1">
        <f t="shared" si="543"/>
        <v>4.678185396950493</v>
      </c>
      <c r="J503" s="1">
        <f t="shared" si="543"/>
        <v>4.5421876085073336</v>
      </c>
      <c r="K503" s="1">
        <f t="shared" si="543"/>
        <v>4.4136422488578857</v>
      </c>
      <c r="L503" s="1">
        <f t="shared" ref="L503:O503" si="544">SUM(L504:L505)</f>
        <v>4.2525663563073675</v>
      </c>
      <c r="M503" s="1">
        <f t="shared" si="544"/>
        <v>4.0404273866652129</v>
      </c>
      <c r="N503" s="1">
        <f t="shared" si="544"/>
        <v>4.0403609919270433</v>
      </c>
      <c r="O503" s="1">
        <f t="shared" si="544"/>
        <v>4.0404238032165081</v>
      </c>
      <c r="P503" s="1">
        <f>SUM(P504:P505)</f>
        <v>4.0403995712823324</v>
      </c>
      <c r="Q503" s="1">
        <f>SUM(Q504:Q505)</f>
        <v>4.0405719222940935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3.317521148558026</v>
      </c>
      <c r="G504" s="6">
        <f>'[1]Electricity and CHPs_IN'!C$44-G363</f>
        <v>3.3046627569104192</v>
      </c>
      <c r="H504" s="6">
        <f>'[1]Electricity and CHPs_IN'!D$44-H363</f>
        <v>4.7995380515392316</v>
      </c>
      <c r="I504" s="6">
        <f>'[1]Electricity and CHPs_IN'!E$44-I363</f>
        <v>4.678185396950493</v>
      </c>
      <c r="J504" s="6">
        <f>'[1]Electricity and CHPs_IN'!F$44-J363</f>
        <v>4.5421876085073336</v>
      </c>
      <c r="K504" s="6">
        <f>'[1]Electricity and CHPs_IN'!G$44-K363</f>
        <v>4.4136422488578857</v>
      </c>
      <c r="L504" s="6">
        <f>'[1]Electricity and CHPs_IN'!H$44-L363</f>
        <v>4.2525663563073675</v>
      </c>
      <c r="M504" s="6">
        <f>'[1]Electricity and CHPs_IN'!I$44-M363</f>
        <v>4.0404273866652129</v>
      </c>
      <c r="N504" s="6">
        <f>'[1]Electricity and CHPs_IN'!J$44-N363</f>
        <v>4.0403609919270433</v>
      </c>
      <c r="O504" s="6">
        <f>'[1]Electricity and CHPs_IN'!K$44-O363</f>
        <v>4.0404238032165081</v>
      </c>
      <c r="P504" s="6">
        <f>'[1]Electricity and CHPs_IN'!L$44-P363</f>
        <v>4.0403995712823324</v>
      </c>
      <c r="Q504" s="6">
        <f>'[1]Electricity and CHPs_IN'!M$44-Q363</f>
        <v>4.0405719222940935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</v>
      </c>
      <c r="L505" s="1">
        <f>'[1]Electricity and CHPs_IN'!H$45</f>
        <v>0</v>
      </c>
      <c r="M505" s="1">
        <f>'[1]Electricity and CHPs_IN'!I$45</f>
        <v>0</v>
      </c>
      <c r="N505" s="1">
        <f>'[1]Electricity and CHPs_IN'!J$45</f>
        <v>0</v>
      </c>
      <c r="O505" s="1">
        <f>'[1]Electricity and CHPs_IN'!K$45</f>
        <v>0</v>
      </c>
      <c r="P505" s="1">
        <f>'[1]Electricity and CHPs_IN'!L$45</f>
        <v>0</v>
      </c>
      <c r="Q505" s="1">
        <f>'[1]Electricity and CHPs_IN'!M$45</f>
        <v>0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3.317521148558026</v>
      </c>
      <c r="G509" s="1">
        <f t="shared" ref="G509:K509" si="547">SUM(G510:G511)</f>
        <v>3.3046627569104192</v>
      </c>
      <c r="H509" s="1">
        <f t="shared" si="547"/>
        <v>4.7995380515392316</v>
      </c>
      <c r="I509" s="1">
        <f t="shared" si="547"/>
        <v>4.678185396950493</v>
      </c>
      <c r="J509" s="1">
        <f t="shared" si="547"/>
        <v>4.5421876085073336</v>
      </c>
      <c r="K509" s="1">
        <f t="shared" si="547"/>
        <v>4.4136422488578857</v>
      </c>
      <c r="L509" s="1">
        <f t="shared" ref="L509:O509" si="548">SUM(L510:L511)</f>
        <v>4.2525663563073675</v>
      </c>
      <c r="M509" s="1">
        <f t="shared" si="548"/>
        <v>4.0404273866652129</v>
      </c>
      <c r="N509" s="1">
        <f t="shared" si="548"/>
        <v>4.0403609919270433</v>
      </c>
      <c r="O509" s="1">
        <f t="shared" si="548"/>
        <v>4.0404238032165081</v>
      </c>
      <c r="P509" s="1">
        <f>SUM(P510:P511)</f>
        <v>4.0403995712823324</v>
      </c>
      <c r="Q509" s="1">
        <f>SUM(Q510:Q511)</f>
        <v>4.0405719222940935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3.317521148558026</v>
      </c>
      <c r="G510" s="1">
        <f t="shared" ref="G510:K510" si="549">G504</f>
        <v>3.3046627569104192</v>
      </c>
      <c r="H510" s="1">
        <f t="shared" si="549"/>
        <v>4.7995380515392316</v>
      </c>
      <c r="I510" s="1">
        <f t="shared" si="549"/>
        <v>4.678185396950493</v>
      </c>
      <c r="J510" s="1">
        <f t="shared" si="549"/>
        <v>4.5421876085073336</v>
      </c>
      <c r="K510" s="1">
        <f t="shared" si="549"/>
        <v>4.4136422488578857</v>
      </c>
      <c r="L510" s="1">
        <f t="shared" ref="L510:O510" si="550">L504</f>
        <v>4.2525663563073675</v>
      </c>
      <c r="M510" s="1">
        <f t="shared" si="550"/>
        <v>4.0404273866652129</v>
      </c>
      <c r="N510" s="1">
        <f t="shared" si="550"/>
        <v>4.0403609919270433</v>
      </c>
      <c r="O510" s="1">
        <f t="shared" si="550"/>
        <v>4.0404238032165081</v>
      </c>
      <c r="P510" s="1">
        <f>P504</f>
        <v>4.0403995712823324</v>
      </c>
      <c r="Q510" s="1">
        <f>Q504</f>
        <v>4.0405719222940935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</v>
      </c>
      <c r="L511" s="1">
        <f t="shared" ref="L511:O511" si="552">L505</f>
        <v>0</v>
      </c>
      <c r="M511" s="1">
        <f t="shared" si="552"/>
        <v>0</v>
      </c>
      <c r="N511" s="1">
        <f t="shared" si="552"/>
        <v>0</v>
      </c>
      <c r="O511" s="1">
        <f t="shared" si="552"/>
        <v>0</v>
      </c>
      <c r="P511" s="1">
        <f>P505</f>
        <v>0</v>
      </c>
      <c r="Q511" s="1">
        <f>Q505</f>
        <v>0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0.69959717804278132</v>
      </c>
      <c r="G512" s="1">
        <f t="shared" ref="G512:K512" si="553">SUM(G513:G517)</f>
        <v>1.7879503729666484</v>
      </c>
      <c r="H512" s="1">
        <f t="shared" si="553"/>
        <v>3.3954693796595468</v>
      </c>
      <c r="I512" s="1">
        <f t="shared" si="553"/>
        <v>3.8252397039789292</v>
      </c>
      <c r="J512" s="1">
        <f t="shared" si="553"/>
        <v>5.0215637836779141</v>
      </c>
      <c r="K512" s="1">
        <f t="shared" si="553"/>
        <v>5.7853937149203123</v>
      </c>
      <c r="L512" s="1">
        <f t="shared" ref="L512:O512" si="554">SUM(L513:L517)</f>
        <v>7.1720187852053554</v>
      </c>
      <c r="M512" s="1">
        <f t="shared" si="554"/>
        <v>7.5325459055787096</v>
      </c>
      <c r="N512" s="1">
        <f t="shared" si="554"/>
        <v>7.531011267612822</v>
      </c>
      <c r="O512" s="1">
        <f t="shared" si="554"/>
        <v>7.3590461526208895</v>
      </c>
      <c r="P512" s="1">
        <f>SUM(P513:P517)</f>
        <v>7.5726795441673422</v>
      </c>
      <c r="Q512" s="1">
        <f>SUM(Q513:Q517)</f>
        <v>7.6363163108093977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0.69959717804278132</v>
      </c>
      <c r="G513" s="6">
        <f>'[1]Electricity and CHPs_IN'!C$42-G382</f>
        <v>1.7879503729666484</v>
      </c>
      <c r="H513" s="6">
        <f>'[1]Electricity and CHPs_IN'!D$42-H382</f>
        <v>3.3954693796595468</v>
      </c>
      <c r="I513" s="6">
        <f>'[1]Electricity and CHPs_IN'!E$42-I382</f>
        <v>3.7432875164576429</v>
      </c>
      <c r="J513" s="6">
        <f>'[1]Electricity and CHPs_IN'!F$42-J382</f>
        <v>4.9220584065102759</v>
      </c>
      <c r="K513" s="6">
        <f>'[1]Electricity and CHPs_IN'!G$42-K382</f>
        <v>5.6886702515819314</v>
      </c>
      <c r="L513" s="6">
        <f>'[1]Electricity and CHPs_IN'!H$42-L382</f>
        <v>7.0709827958109841</v>
      </c>
      <c r="M513" s="6">
        <f>'[1]Electricity and CHPs_IN'!I$42-M382</f>
        <v>7.3405722744626916</v>
      </c>
      <c r="N513" s="6">
        <f>'[1]Electricity and CHPs_IN'!J$42-N382</f>
        <v>7.3686049589093727</v>
      </c>
      <c r="O513" s="6">
        <f>'[1]Electricity and CHPs_IN'!K$42-O382</f>
        <v>7.1519840399755061</v>
      </c>
      <c r="P513" s="6">
        <f>'[1]Electricity and CHPs_IN'!L$42-P382</f>
        <v>7.3979123081125575</v>
      </c>
      <c r="Q513" s="6">
        <f>'[1]Electricity and CHPs_IN'!M$42-Q382</f>
        <v>7.3052363268720493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1.6193272951124183E-3</v>
      </c>
      <c r="L514" s="1">
        <f>'[1]Electricity and CHPs_IN'!H$43-L383</f>
        <v>1.7249341646101365E-3</v>
      </c>
      <c r="M514" s="1">
        <f>'[1]Electricity and CHPs_IN'!I$43-M383</f>
        <v>3.8067886900066484E-3</v>
      </c>
      <c r="N514" s="1">
        <f>'[1]Electricity and CHPs_IN'!J$43-N383</f>
        <v>1.9414556588896446E-3</v>
      </c>
      <c r="O514" s="1">
        <f>'[1]Electricity and CHPs_IN'!K$43-O383</f>
        <v>3.8170983833665374E-3</v>
      </c>
      <c r="P514" s="1">
        <f>'[1]Electricity and CHPs_IN'!L$43-P383</f>
        <v>3.1786551324331259E-3</v>
      </c>
      <c r="Q514" s="1">
        <f>'[1]Electricity and CHPs_IN'!M$43-Q383</f>
        <v>6.7476887632475484E-3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1.7928137606703504E-2</v>
      </c>
      <c r="J515" s="1">
        <f>'[1]Electricity and CHPs_IN'!F$50-J384</f>
        <v>3.16599662444466E-2</v>
      </c>
      <c r="K515" s="1">
        <f>'[1]Electricity and CHPs_IN'!G$50-K384</f>
        <v>3.1442537811058401E-2</v>
      </c>
      <c r="L515" s="1">
        <f>'[1]Electricity and CHPs_IN'!H$50-L384</f>
        <v>3.2165218306372867E-2</v>
      </c>
      <c r="M515" s="1">
        <f>'[1]Electricity and CHPs_IN'!I$50-M384</f>
        <v>6.0895390122563155E-2</v>
      </c>
      <c r="N515" s="1">
        <f>'[1]Electricity and CHPs_IN'!J$50-N384</f>
        <v>5.1865086938005497E-2</v>
      </c>
      <c r="O515" s="1">
        <f>'[1]Electricity and CHPs_IN'!K$50-O384</f>
        <v>7.1486839118211132E-2</v>
      </c>
      <c r="P515" s="1">
        <f>'[1]Electricity and CHPs_IN'!L$50-P384</f>
        <v>5.5172806439315797E-2</v>
      </c>
      <c r="Q515" s="1">
        <f>'[1]Electricity and CHPs_IN'!M$50-Q384</f>
        <v>9.7430461613549901E-2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3.7817216927160766E-2</v>
      </c>
      <c r="J516" s="1">
        <f>'[1]Electricity and CHPs_IN'!F$53-J385</f>
        <v>4.7163792084362915E-2</v>
      </c>
      <c r="K516" s="1">
        <f>'[1]Electricity and CHPs_IN'!G$53-K385</f>
        <v>4.6150346328914647E-2</v>
      </c>
      <c r="L516" s="1">
        <f>'[1]Electricity and CHPs_IN'!H$53-L385</f>
        <v>4.4699403771295804E-2</v>
      </c>
      <c r="M516" s="1">
        <f>'[1]Electricity and CHPs_IN'!I$53-M385</f>
        <v>9.3563072732797681E-2</v>
      </c>
      <c r="N516" s="1">
        <f>'[1]Electricity and CHPs_IN'!J$53-N385</f>
        <v>8.0634163130040626E-2</v>
      </c>
      <c r="O516" s="1">
        <f>'[1]Electricity and CHPs_IN'!K$53-O385</f>
        <v>9.0874679220075499E-2</v>
      </c>
      <c r="P516" s="1">
        <f>'[1]Electricity and CHPs_IN'!L$53-P385</f>
        <v>8.0479574507206331E-2</v>
      </c>
      <c r="Q516" s="1">
        <f>'[1]Electricity and CHPs_IN'!M$53-Q385</f>
        <v>0.15155554857873962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2.6206832987422497E-2</v>
      </c>
      <c r="J517" s="1">
        <f>'[1]Electricity and CHPs_IN'!F$56-J386</f>
        <v>2.0681618838828887E-2</v>
      </c>
      <c r="K517" s="1">
        <f>'[1]Electricity and CHPs_IN'!G$56-K386</f>
        <v>1.7511251903295375E-2</v>
      </c>
      <c r="L517" s="1">
        <f>'[1]Electricity and CHPs_IN'!H$56-L386</f>
        <v>2.2446433152092431E-2</v>
      </c>
      <c r="M517" s="1">
        <f>'[1]Electricity and CHPs_IN'!I$56-M386</f>
        <v>3.3708379570650149E-2</v>
      </c>
      <c r="N517" s="1">
        <f>'[1]Electricity and CHPs_IN'!J$56-N386</f>
        <v>2.7965602976512939E-2</v>
      </c>
      <c r="O517" s="1">
        <f>'[1]Electricity and CHPs_IN'!K$56-O386</f>
        <v>4.0883495923729557E-2</v>
      </c>
      <c r="P517" s="1">
        <f>'[1]Electricity and CHPs_IN'!L$56-P386</f>
        <v>3.5936199975829433E-2</v>
      </c>
      <c r="Q517" s="1">
        <f>'[1]Electricity and CHPs_IN'!M$56-Q386</f>
        <v>7.5346284981810854E-2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9.1663394439003287E-3</v>
      </c>
      <c r="J518" s="1">
        <f t="shared" si="555"/>
        <v>2.2664809023339172E-2</v>
      </c>
      <c r="K518" s="1">
        <f t="shared" si="555"/>
        <v>2.8576919967628657E-2</v>
      </c>
      <c r="L518" s="1">
        <f t="shared" ref="L518:O518" si="556">SUM(L519:L520)</f>
        <v>2.7587040186844727E-2</v>
      </c>
      <c r="M518" s="1">
        <f t="shared" si="556"/>
        <v>6.5308443025721752E-2</v>
      </c>
      <c r="N518" s="1">
        <f t="shared" si="556"/>
        <v>6.0071296112168007E-2</v>
      </c>
      <c r="O518" s="1">
        <f t="shared" si="556"/>
        <v>0.15537097249279935</v>
      </c>
      <c r="P518" s="1">
        <f>SUM(P519:P520)</f>
        <v>0.13847844489312316</v>
      </c>
      <c r="Q518" s="1">
        <f>SUM(Q519:Q520)</f>
        <v>0.19210339156224188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5.343718872469148E-3</v>
      </c>
      <c r="J519" s="1">
        <f>'[1]Electricity and CHPs_IN'!F$46-J399</f>
        <v>1.4589461994617227E-2</v>
      </c>
      <c r="K519" s="1">
        <f>'[1]Electricity and CHPs_IN'!G$46-K399</f>
        <v>2.0345738198292829E-2</v>
      </c>
      <c r="L519" s="1">
        <f>'[1]Electricity and CHPs_IN'!H$46-L399</f>
        <v>1.8563324970887272E-2</v>
      </c>
      <c r="M519" s="1">
        <f>'[1]Electricity and CHPs_IN'!I$46-M399</f>
        <v>4.4673380212716343E-2</v>
      </c>
      <c r="N519" s="1">
        <f>'[1]Electricity and CHPs_IN'!J$46-N399</f>
        <v>4.1284246042878683E-2</v>
      </c>
      <c r="O519" s="1">
        <f>'[1]Electricity and CHPs_IN'!K$46-O399</f>
        <v>0.10746308844074867</v>
      </c>
      <c r="P519" s="1">
        <f>'[1]Electricity and CHPs_IN'!L$46-P399</f>
        <v>0.10304662767002443</v>
      </c>
      <c r="Q519" s="1">
        <f>'[1]Electricity and CHPs_IN'!M$46-Q399</f>
        <v>0.13150628058718178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3.8226205714311816E-3</v>
      </c>
      <c r="J520" s="1">
        <f>'[1]Electricity and CHPs_IN'!F$57-J400</f>
        <v>8.0753470287219468E-3</v>
      </c>
      <c r="K520" s="1">
        <f>'[1]Electricity and CHPs_IN'!G$57-K400</f>
        <v>8.2311817693358266E-3</v>
      </c>
      <c r="L520" s="1">
        <f>'[1]Electricity and CHPs_IN'!H$57-L400</f>
        <v>9.0237152159574532E-3</v>
      </c>
      <c r="M520" s="1">
        <f>'[1]Electricity and CHPs_IN'!I$57-M400</f>
        <v>2.0635062813005402E-2</v>
      </c>
      <c r="N520" s="1">
        <f>'[1]Electricity and CHPs_IN'!J$57-N400</f>
        <v>1.8787050069289324E-2</v>
      </c>
      <c r="O520" s="1">
        <f>'[1]Electricity and CHPs_IN'!K$57-O400</f>
        <v>4.7907884052050695E-2</v>
      </c>
      <c r="P520" s="1">
        <f>'[1]Electricity and CHPs_IN'!L$57-P400</f>
        <v>3.5431817223098724E-2</v>
      </c>
      <c r="Q520" s="1">
        <f>'[1]Electricity and CHPs_IN'!M$57-Q400</f>
        <v>6.0597110975060098E-2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0.32978917420372417</v>
      </c>
      <c r="G522" s="13">
        <f t="shared" si="557"/>
        <v>0.32669893236205966</v>
      </c>
      <c r="H522" s="13">
        <f t="shared" si="557"/>
        <v>0.32598931807030579</v>
      </c>
      <c r="I522" s="13">
        <f t="shared" si="557"/>
        <v>0.32988574869008563</v>
      </c>
      <c r="J522" s="13">
        <f t="shared" si="557"/>
        <v>0.33023908540204555</v>
      </c>
      <c r="K522" s="13">
        <f t="shared" si="557"/>
        <v>0.33157933201783207</v>
      </c>
      <c r="L522" s="13" t="str">
        <f t="shared" ref="L522:O522" si="558">IFERROR(L65/L293,"-")</f>
        <v>-</v>
      </c>
      <c r="M522" s="13" t="str">
        <f t="shared" si="558"/>
        <v>-</v>
      </c>
      <c r="N522" s="13" t="str">
        <f t="shared" si="558"/>
        <v>-</v>
      </c>
      <c r="O522" s="13" t="str">
        <f t="shared" si="558"/>
        <v>-</v>
      </c>
      <c r="P522" s="13" t="str">
        <f>IFERROR(P65/P293,"-")</f>
        <v>-</v>
      </c>
      <c r="Q522" s="13" t="str">
        <f>IFERROR(Q65/Q293,"-")</f>
        <v>-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0.79999973720501216</v>
      </c>
      <c r="G525" s="13">
        <f t="shared" si="559"/>
        <v>0.79999985644443683</v>
      </c>
      <c r="H525" s="13">
        <f t="shared" si="559"/>
        <v>0.79999992888095239</v>
      </c>
      <c r="I525" s="13">
        <f t="shared" si="559"/>
        <v>0.79999994739265379</v>
      </c>
      <c r="J525" s="13">
        <f t="shared" si="559"/>
        <v>0.79999986744902207</v>
      </c>
      <c r="K525" s="13">
        <f t="shared" si="559"/>
        <v>0.80000005319451306</v>
      </c>
      <c r="L525" s="13">
        <f t="shared" ref="L525:O525" si="563">IFERROR(L69/L297,"-")</f>
        <v>0.80000005557408971</v>
      </c>
      <c r="M525" s="13">
        <f t="shared" si="563"/>
        <v>0.80000005798288176</v>
      </c>
      <c r="N525" s="13">
        <f t="shared" si="563"/>
        <v>0.80000004165513305</v>
      </c>
      <c r="O525" s="13">
        <f t="shared" si="563"/>
        <v>0.80000006843473115</v>
      </c>
      <c r="P525" s="13">
        <f t="shared" si="561"/>
        <v>0.800000039394825</v>
      </c>
      <c r="Q525" s="13">
        <f t="shared" si="561"/>
        <v>0.80000008581602422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0.28368679775678068</v>
      </c>
      <c r="G526" s="13">
        <f t="shared" ref="G526:K526" si="564">IFERROR(G71/G299,"-")</f>
        <v>0.14621155776493688</v>
      </c>
      <c r="H526" s="13">
        <f t="shared" si="564"/>
        <v>0.29661803542533738</v>
      </c>
      <c r="I526" s="13">
        <f t="shared" si="564"/>
        <v>0.30671734536756168</v>
      </c>
      <c r="J526" s="13">
        <f t="shared" si="564"/>
        <v>0.30274410283746178</v>
      </c>
      <c r="K526" s="13">
        <f t="shared" si="564"/>
        <v>0.31544445663431725</v>
      </c>
      <c r="L526" s="13">
        <f t="shared" ref="L526:O526" si="565">IFERROR(L71/L299,"-")</f>
        <v>0.32457203749528007</v>
      </c>
      <c r="M526" s="13">
        <f t="shared" si="565"/>
        <v>0.32965441971286924</v>
      </c>
      <c r="N526" s="13">
        <f t="shared" si="565"/>
        <v>0.32237080625735731</v>
      </c>
      <c r="O526" s="13">
        <f t="shared" si="565"/>
        <v>0.33020040291754749</v>
      </c>
      <c r="P526" s="13">
        <f>IFERROR(P71/P299,"-")</f>
        <v>0.32379250608047133</v>
      </c>
      <c r="Q526" s="13">
        <f>IFERROR(Q71/Q299,"-")</f>
        <v>0.32780404993456569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5.1860144456655863E-2</v>
      </c>
      <c r="G527" s="13">
        <f t="shared" ref="G527:K527" si="566">IFERROR(G72/(G300+G413),"-")</f>
        <v>6.337544393666418E-2</v>
      </c>
      <c r="H527" s="13">
        <f t="shared" si="566"/>
        <v>9.559977466515146E-2</v>
      </c>
      <c r="I527" s="13">
        <f t="shared" si="566"/>
        <v>0.10403584878331031</v>
      </c>
      <c r="J527" s="13">
        <f t="shared" si="566"/>
        <v>0.10474176938920388</v>
      </c>
      <c r="K527" s="13">
        <f t="shared" si="566"/>
        <v>0.10761170975793317</v>
      </c>
      <c r="L527" s="13">
        <f t="shared" ref="L527:O527" si="567">IFERROR(L72/(L300+L413),"-")</f>
        <v>0.10634530033486229</v>
      </c>
      <c r="M527" s="13">
        <f t="shared" si="567"/>
        <v>0.10303630362575883</v>
      </c>
      <c r="N527" s="13">
        <f t="shared" si="567"/>
        <v>0.10563685331035484</v>
      </c>
      <c r="O527" s="13">
        <f t="shared" si="567"/>
        <v>0.10293491603318271</v>
      </c>
      <c r="P527" s="13">
        <f>IFERROR(P72/(P300+P413),"-")</f>
        <v>0.10440745638304609</v>
      </c>
      <c r="Q527" s="13">
        <f>IFERROR(Q72/(Q300+Q413),"-")</f>
        <v>9.8216952282134798E-2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0.21870072257729672</v>
      </c>
      <c r="G528" s="13">
        <f t="shared" ref="G528:K528" si="568">IFERROR(G73/(G301+G465),"-")</f>
        <v>0.24656917678342383</v>
      </c>
      <c r="H528" s="13">
        <f t="shared" si="568"/>
        <v>0.19301443573837085</v>
      </c>
      <c r="I528" s="13">
        <f t="shared" si="568"/>
        <v>0.26237910326588565</v>
      </c>
      <c r="J528" s="13">
        <f t="shared" si="568"/>
        <v>0.26257187741610127</v>
      </c>
      <c r="K528" s="13">
        <f t="shared" si="568"/>
        <v>0.25545205995551862</v>
      </c>
      <c r="L528" s="13">
        <f t="shared" ref="L528:O528" si="569">IFERROR(L73/(L301+L465),"-")</f>
        <v>0.2519959809710437</v>
      </c>
      <c r="M528" s="13">
        <f t="shared" si="569"/>
        <v>0.24400232272461608</v>
      </c>
      <c r="N528" s="13">
        <f t="shared" si="569"/>
        <v>0.25147947894097467</v>
      </c>
      <c r="O528" s="13">
        <f t="shared" si="569"/>
        <v>0.24506635970732932</v>
      </c>
      <c r="P528" s="13">
        <f>IFERROR(P73/(P301+P465),"-")</f>
        <v>0.24862912387320335</v>
      </c>
      <c r="Q528" s="13">
        <f>IFERROR(Q73/(Q301+Q465),"-")</f>
        <v>0.236744344299955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0.60146083136218587</v>
      </c>
      <c r="L529" s="13">
        <f t="shared" ref="L529:O529" si="571">IFERROR(L83/L311,"-")</f>
        <v>0.62461564886737819</v>
      </c>
      <c r="M529" s="13">
        <f t="shared" si="571"/>
        <v>0.6264445073573407</v>
      </c>
      <c r="N529" s="13">
        <f t="shared" si="571"/>
        <v>0.62318968749527714</v>
      </c>
      <c r="O529" s="13">
        <f t="shared" si="571"/>
        <v>0.62335993483473795</v>
      </c>
      <c r="P529" s="13">
        <f t="shared" ref="P529:Q531" si="572">IFERROR(P83/P311,"-")</f>
        <v>0.62334359352060564</v>
      </c>
      <c r="Q529" s="13">
        <f t="shared" si="572"/>
        <v>0.62312743976157237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>
        <f t="shared" si="573"/>
        <v>0.39853773510673995</v>
      </c>
      <c r="K530" s="13">
        <f t="shared" si="573"/>
        <v>0.37929178806195346</v>
      </c>
      <c r="L530" s="13">
        <f t="shared" ref="L530:O530" si="574">IFERROR(L84/L312,"-")</f>
        <v>0.42493416178805671</v>
      </c>
      <c r="M530" s="13">
        <f t="shared" si="574"/>
        <v>0.43291900835300073</v>
      </c>
      <c r="N530" s="13">
        <f t="shared" si="574"/>
        <v>0.43569200811642794</v>
      </c>
      <c r="O530" s="13">
        <f t="shared" si="574"/>
        <v>0.44026202482818239</v>
      </c>
      <c r="P530" s="13">
        <f t="shared" si="572"/>
        <v>0.43354477023696136</v>
      </c>
      <c r="Q530" s="13">
        <f t="shared" si="572"/>
        <v>0.43730333771243612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>
        <f t="shared" si="575"/>
        <v>0</v>
      </c>
      <c r="L531" s="13">
        <f t="shared" ref="L531:O531" si="576">IFERROR(L85/L313,"-")</f>
        <v>0</v>
      </c>
      <c r="M531" s="13">
        <f t="shared" si="576"/>
        <v>0</v>
      </c>
      <c r="N531" s="13">
        <f t="shared" si="576"/>
        <v>0</v>
      </c>
      <c r="O531" s="13">
        <f t="shared" si="576"/>
        <v>0</v>
      </c>
      <c r="P531" s="13">
        <f t="shared" si="572"/>
        <v>0</v>
      </c>
      <c r="Q531" s="13">
        <f t="shared" si="572"/>
        <v>0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0.25955281442886818</v>
      </c>
      <c r="G532" s="13">
        <f t="shared" ref="G532:K532" si="577">IFERROR(G86/SUM(G314,G419),"-")</f>
        <v>0.20469699291911322</v>
      </c>
      <c r="H532" s="13">
        <f t="shared" si="577"/>
        <v>0.23746136306269536</v>
      </c>
      <c r="I532" s="13">
        <f t="shared" si="577"/>
        <v>0.2464304426134116</v>
      </c>
      <c r="J532" s="13">
        <f t="shared" si="577"/>
        <v>0.24764739678384762</v>
      </c>
      <c r="K532" s="13">
        <f t="shared" si="577"/>
        <v>0.24905144320204212</v>
      </c>
      <c r="L532" s="13">
        <f t="shared" ref="L532:O532" si="578">IFERROR(L86/SUM(L314,L419),"-")</f>
        <v>0.2497436599751626</v>
      </c>
      <c r="M532" s="13">
        <f t="shared" si="578"/>
        <v>0.25089121491667354</v>
      </c>
      <c r="N532" s="13">
        <f t="shared" si="578"/>
        <v>0.25135459377709074</v>
      </c>
      <c r="O532" s="13">
        <f t="shared" si="578"/>
        <v>0.24987932908787333</v>
      </c>
      <c r="P532" s="13">
        <f>IFERROR(P86/SUM(P314,P419),"-")</f>
        <v>0.24865005579598201</v>
      </c>
      <c r="Q532" s="13">
        <f>IFERROR(Q86/SUM(Q314,Q419),"-")</f>
        <v>0.24583362914239454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>
        <f t="shared" si="579"/>
        <v>0.40000000000000019</v>
      </c>
      <c r="L533" s="13">
        <f t="shared" ref="L533:O533" si="580">IFERROR(L87/SUM(L315,L420),"-")</f>
        <v>0.40000000000000036</v>
      </c>
      <c r="M533" s="13">
        <f t="shared" si="580"/>
        <v>0.40000000000000019</v>
      </c>
      <c r="N533" s="13">
        <f t="shared" si="580"/>
        <v>0.39999999999999958</v>
      </c>
      <c r="O533" s="13">
        <f t="shared" si="580"/>
        <v>0.40000000000000041</v>
      </c>
      <c r="P533" s="13">
        <f>IFERROR(P87/SUM(P315,P420),"-")</f>
        <v>0.39999999999999941</v>
      </c>
      <c r="Q533" s="13">
        <f>IFERROR(Q87/SUM(Q315,Q420),"-")</f>
        <v>0.3999999999999998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0.34515443050471289</v>
      </c>
      <c r="G534" s="13">
        <f t="shared" ref="G534:K534" si="581">IFERROR(G88/SUM(G316,G471),"-'")</f>
        <v>0.35159653333454904</v>
      </c>
      <c r="H534" s="13">
        <f t="shared" si="581"/>
        <v>0.34045157210652693</v>
      </c>
      <c r="I534" s="13">
        <f t="shared" si="581"/>
        <v>0.35978402349104838</v>
      </c>
      <c r="J534" s="13">
        <f t="shared" si="581"/>
        <v>0.35968895928135963</v>
      </c>
      <c r="K534" s="13">
        <f t="shared" si="581"/>
        <v>0.35555101769774583</v>
      </c>
      <c r="L534" s="13">
        <f t="shared" ref="L534:O534" si="582">IFERROR(L88/SUM(L316,L471),"-'")</f>
        <v>0.35299061220476285</v>
      </c>
      <c r="M534" s="13">
        <f t="shared" si="582"/>
        <v>0.34544244550639114</v>
      </c>
      <c r="N534" s="13">
        <f t="shared" si="582"/>
        <v>0.34495105152922034</v>
      </c>
      <c r="O534" s="13">
        <f t="shared" si="582"/>
        <v>0.34583546838601775</v>
      </c>
      <c r="P534" s="13">
        <f>IFERROR(P88/SUM(P316,P471),"-'")</f>
        <v>0.35022135104130442</v>
      </c>
      <c r="Q534" s="13">
        <f>IFERROR(Q88/SUM(Q316,Q471),"-'")</f>
        <v>0.34859087022266694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</v>
      </c>
      <c r="L535" s="13">
        <f t="shared" ref="L535:O535" si="585">IFERROR(L89/SUM(L317,L472),"-")</f>
        <v>0</v>
      </c>
      <c r="M535" s="13">
        <f t="shared" si="585"/>
        <v>0</v>
      </c>
      <c r="N535" s="13">
        <f t="shared" si="585"/>
        <v>0</v>
      </c>
      <c r="O535" s="13">
        <f t="shared" si="585"/>
        <v>0</v>
      </c>
      <c r="P535" s="13">
        <f t="shared" ref="P535:Q543" si="586">IFERROR(P89/SUM(P317,P472),"-")</f>
        <v>0</v>
      </c>
      <c r="Q535" s="13">
        <f t="shared" si="586"/>
        <v>0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0.16958551048451612</v>
      </c>
      <c r="G537" s="13">
        <f t="shared" ref="G537:K537" si="589">IFERROR(G91/SUM(G319,G474),"-")</f>
        <v>0.26557922899277175</v>
      </c>
      <c r="H537" s="13">
        <f t="shared" si="589"/>
        <v>0.22410266601073137</v>
      </c>
      <c r="I537" s="13">
        <f t="shared" si="589"/>
        <v>0.24043540227359306</v>
      </c>
      <c r="J537" s="13">
        <f t="shared" si="589"/>
        <v>0.24807581173511711</v>
      </c>
      <c r="K537" s="13">
        <f t="shared" si="589"/>
        <v>0.25385089902573099</v>
      </c>
      <c r="L537" s="13">
        <f t="shared" ref="L537:O537" si="590">IFERROR(L91/SUM(L319,L474),"-")</f>
        <v>0.2629730386222659</v>
      </c>
      <c r="M537" s="13">
        <f t="shared" si="590"/>
        <v>0.25119658776430381</v>
      </c>
      <c r="N537" s="13">
        <f t="shared" si="590"/>
        <v>0.26737858029579692</v>
      </c>
      <c r="O537" s="13">
        <f t="shared" si="590"/>
        <v>0.25427543067769981</v>
      </c>
      <c r="P537" s="13">
        <f t="shared" si="586"/>
        <v>0.27809470155365568</v>
      </c>
      <c r="Q537" s="13">
        <f t="shared" si="586"/>
        <v>0.26543860980890088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>
        <f t="shared" si="591"/>
        <v>0.41999999999999971</v>
      </c>
      <c r="J538" s="13">
        <f t="shared" si="591"/>
        <v>0.42999999999999994</v>
      </c>
      <c r="K538" s="13">
        <f t="shared" si="591"/>
        <v>0.43999999999999984</v>
      </c>
      <c r="L538" s="13">
        <f t="shared" ref="L538:O538" si="592">IFERROR(L92/SUM(L320,L475),"-")</f>
        <v>0.44499999999999973</v>
      </c>
      <c r="M538" s="13">
        <f t="shared" si="592"/>
        <v>0.45000000000000018</v>
      </c>
      <c r="N538" s="13">
        <f t="shared" si="592"/>
        <v>0.45000000000000018</v>
      </c>
      <c r="O538" s="13">
        <f t="shared" si="592"/>
        <v>0.45</v>
      </c>
      <c r="P538" s="13">
        <f t="shared" si="586"/>
        <v>0.44999999999999979</v>
      </c>
      <c r="Q538" s="13">
        <f t="shared" si="586"/>
        <v>0.44999999999999979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0.19877033551351916</v>
      </c>
      <c r="G539" s="13">
        <f t="shared" ref="G539:K539" si="593">IFERROR(G93/SUM(G321,G476),"-")</f>
        <v>0.29092307305000953</v>
      </c>
      <c r="H539" s="13">
        <f t="shared" si="593"/>
        <v>0.28645354755321673</v>
      </c>
      <c r="I539" s="13">
        <f t="shared" si="593"/>
        <v>0.29791539590632815</v>
      </c>
      <c r="J539" s="13">
        <f t="shared" si="593"/>
        <v>0.29889046160769672</v>
      </c>
      <c r="K539" s="13">
        <f t="shared" si="593"/>
        <v>0.30127163770527793</v>
      </c>
      <c r="L539" s="13">
        <f t="shared" ref="L539:O539" si="594">IFERROR(L93/SUM(L321,L476),"-")</f>
        <v>0.30354859461787237</v>
      </c>
      <c r="M539" s="13">
        <f t="shared" si="594"/>
        <v>0.30409458182732579</v>
      </c>
      <c r="N539" s="13">
        <f t="shared" si="594"/>
        <v>0.30618412221750879</v>
      </c>
      <c r="O539" s="13">
        <f t="shared" si="594"/>
        <v>0.30341949605477503</v>
      </c>
      <c r="P539" s="13">
        <f t="shared" si="586"/>
        <v>0.30489919927477982</v>
      </c>
      <c r="Q539" s="13">
        <f t="shared" si="586"/>
        <v>0.29933256630391147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>
        <f t="shared" si="595"/>
        <v>0.41999999999999976</v>
      </c>
      <c r="J540" s="13">
        <f t="shared" si="595"/>
        <v>0.42999999999999988</v>
      </c>
      <c r="K540" s="13">
        <f t="shared" si="595"/>
        <v>0.44000000000000022</v>
      </c>
      <c r="L540" s="13">
        <f t="shared" ref="L540:O540" si="596">IFERROR(L94/SUM(L322,L477),"-")</f>
        <v>0.44499999999999973</v>
      </c>
      <c r="M540" s="13">
        <f t="shared" si="596"/>
        <v>0.4499999999999999</v>
      </c>
      <c r="N540" s="13">
        <f t="shared" si="596"/>
        <v>0.45000000000000012</v>
      </c>
      <c r="O540" s="13">
        <f t="shared" si="596"/>
        <v>0.45000000000000034</v>
      </c>
      <c r="P540" s="13">
        <f t="shared" si="586"/>
        <v>0.45000000000000012</v>
      </c>
      <c r="Q540" s="13">
        <f t="shared" si="586"/>
        <v>0.45000000000000018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0.3626544146678492</v>
      </c>
      <c r="G541" s="13">
        <f t="shared" ref="G541:K541" si="597">IFERROR(G95/SUM(G323,G478),"-")</f>
        <v>0.36304056550897829</v>
      </c>
      <c r="H541" s="13">
        <f t="shared" si="597"/>
        <v>0.36302650506344408</v>
      </c>
      <c r="I541" s="13">
        <f t="shared" si="597"/>
        <v>0.36432239727838667</v>
      </c>
      <c r="J541" s="13">
        <f t="shared" si="597"/>
        <v>0.36943552104972194</v>
      </c>
      <c r="K541" s="13">
        <f t="shared" si="597"/>
        <v>0.3743787475494767</v>
      </c>
      <c r="L541" s="13">
        <f t="shared" ref="L541:O541" si="598">IFERROR(L95/SUM(L323,L478),"-")</f>
        <v>0.37856173807717985</v>
      </c>
      <c r="M541" s="13">
        <f t="shared" si="598"/>
        <v>0.38348783828549898</v>
      </c>
      <c r="N541" s="13">
        <f t="shared" si="598"/>
        <v>0.3838939276959859</v>
      </c>
      <c r="O541" s="13">
        <f t="shared" si="598"/>
        <v>0.38213755498166335</v>
      </c>
      <c r="P541" s="13">
        <f t="shared" si="586"/>
        <v>0.38287994665814162</v>
      </c>
      <c r="Q541" s="13">
        <f t="shared" si="586"/>
        <v>0.38133477355346596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0.34875004214804417</v>
      </c>
      <c r="G542" s="13">
        <f t="shared" ref="G542:K542" si="599">IFERROR(G96/SUM(G324,G479),"-")</f>
        <v>0.3599758428455771</v>
      </c>
      <c r="H542" s="13">
        <f t="shared" si="599"/>
        <v>0.35816383783288369</v>
      </c>
      <c r="I542" s="13">
        <f t="shared" si="599"/>
        <v>0.35900490943986024</v>
      </c>
      <c r="J542" s="13">
        <f t="shared" si="599"/>
        <v>0.35865994069280072</v>
      </c>
      <c r="K542" s="13">
        <f t="shared" si="599"/>
        <v>0.35708604974544822</v>
      </c>
      <c r="L542" s="13">
        <f t="shared" ref="L542:O542" si="600">IFERROR(L96/SUM(L324,L479),"-")</f>
        <v>0.35717549420792005</v>
      </c>
      <c r="M542" s="13">
        <f t="shared" si="600"/>
        <v>0.35691820163097798</v>
      </c>
      <c r="N542" s="13">
        <f t="shared" si="600"/>
        <v>0.35676557205743697</v>
      </c>
      <c r="O542" s="13">
        <f t="shared" si="600"/>
        <v>0.35664470830393386</v>
      </c>
      <c r="P542" s="13">
        <f t="shared" si="586"/>
        <v>0.35743663733035624</v>
      </c>
      <c r="Q542" s="13">
        <f t="shared" si="586"/>
        <v>0.35689928762815865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>
        <f t="shared" si="601"/>
        <v>0.60000000000000053</v>
      </c>
      <c r="J543" s="13">
        <f t="shared" si="601"/>
        <v>0.60499999999999976</v>
      </c>
      <c r="K543" s="13">
        <f t="shared" si="601"/>
        <v>0.60999999999999976</v>
      </c>
      <c r="L543" s="13">
        <f t="shared" ref="L543:O543" si="602">IFERROR(L97/SUM(L325,L480),"-")</f>
        <v>0.61499999999999955</v>
      </c>
      <c r="M543" s="13">
        <f t="shared" si="602"/>
        <v>0.62</v>
      </c>
      <c r="N543" s="13">
        <f t="shared" si="602"/>
        <v>0.62000000000000011</v>
      </c>
      <c r="O543" s="13">
        <f t="shared" si="602"/>
        <v>0.61999999999999977</v>
      </c>
      <c r="P543" s="13">
        <f t="shared" si="586"/>
        <v>0.61999999999999977</v>
      </c>
      <c r="Q543" s="13">
        <f t="shared" si="586"/>
        <v>0.61999999999999988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603">IFERROR(G131/G359,"-")</f>
        <v>0.35745695376016628</v>
      </c>
      <c r="H544" s="13">
        <f t="shared" si="603"/>
        <v>0.35745695376016595</v>
      </c>
      <c r="I544" s="13">
        <f t="shared" si="603"/>
        <v>0.35745695376016628</v>
      </c>
      <c r="J544" s="13">
        <f t="shared" si="603"/>
        <v>0.35745695376016612</v>
      </c>
      <c r="K544" s="13">
        <f t="shared" si="603"/>
        <v>0.35745695376016606</v>
      </c>
      <c r="L544" s="13">
        <f t="shared" ref="L544:O544" si="604">IFERROR(L131/L359,"-")</f>
        <v>0.35745695376016601</v>
      </c>
      <c r="M544" s="13">
        <f t="shared" si="604"/>
        <v>0.35745695376016584</v>
      </c>
      <c r="N544" s="13">
        <f t="shared" si="604"/>
        <v>0.35745695376016579</v>
      </c>
      <c r="O544" s="13">
        <f t="shared" si="604"/>
        <v>0.35745695376016623</v>
      </c>
      <c r="P544" s="13">
        <f>IFERROR(P131/P359,"-")</f>
        <v>0.35745695376016606</v>
      </c>
      <c r="Q544" s="13">
        <f>IFERROR(Q131/Q359,"-")</f>
        <v>0.35745695376016573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 t="str">
        <f t="shared" si="605"/>
        <v>-</v>
      </c>
      <c r="L545" s="13" t="str">
        <f t="shared" ref="L545:O545" si="606">IFERROR(L132/L360,"-")</f>
        <v>-</v>
      </c>
      <c r="M545" s="13" t="str">
        <f t="shared" si="606"/>
        <v>-</v>
      </c>
      <c r="N545" s="13" t="str">
        <f t="shared" si="606"/>
        <v>-</v>
      </c>
      <c r="O545" s="13" t="str">
        <f t="shared" si="606"/>
        <v>-</v>
      </c>
      <c r="P545" s="13" t="str">
        <f>IFERROR(P132/P360,"-")</f>
        <v>-</v>
      </c>
      <c r="Q545" s="13" t="str">
        <f>IFERROR(Q132/Q360,"-")</f>
        <v>-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3.8383451394036643E-2</v>
      </c>
      <c r="G546" s="13">
        <f t="shared" ref="G546:K546" si="607">IFERROR(G133/SUM(G361,G428),"-")</f>
        <v>3.7501073145475003E-2</v>
      </c>
      <c r="H546" s="13">
        <f t="shared" si="607"/>
        <v>3.7295830713192694E-2</v>
      </c>
      <c r="I546" s="13">
        <f t="shared" si="607"/>
        <v>3.747444066744722E-2</v>
      </c>
      <c r="J546" s="13">
        <f t="shared" si="607"/>
        <v>3.7433622653859119E-2</v>
      </c>
      <c r="K546" s="13">
        <f t="shared" si="607"/>
        <v>3.7643400691384235E-2</v>
      </c>
      <c r="L546" s="13">
        <f t="shared" ref="L546:O546" si="608">IFERROR(L133/SUM(L361,L428),"-")</f>
        <v>3.7850589458325687E-2</v>
      </c>
      <c r="M546" s="13">
        <f t="shared" si="608"/>
        <v>3.8057299879583825E-2</v>
      </c>
      <c r="N546" s="13">
        <f t="shared" si="608"/>
        <v>3.8057830239637692E-2</v>
      </c>
      <c r="O546" s="13">
        <f t="shared" si="608"/>
        <v>3.8058256589572445E-2</v>
      </c>
      <c r="P546" s="13">
        <f>IFERROR(P133/SUM(P361,P428),"-")</f>
        <v>3.8058347748315957E-2</v>
      </c>
      <c r="Q546" s="13">
        <f>IFERROR(Q133/SUM(Q361,Q428),"-")</f>
        <v>3.8061191973595941E-2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 t="str">
        <f t="shared" si="609"/>
        <v>-</v>
      </c>
      <c r="L547" s="13" t="str">
        <f t="shared" ref="L547:O547" si="610">IFERROR(L134/SUM(L362,L429),"-")</f>
        <v>-</v>
      </c>
      <c r="M547" s="13" t="str">
        <f t="shared" si="610"/>
        <v>-</v>
      </c>
      <c r="N547" s="13" t="str">
        <f t="shared" si="610"/>
        <v>-</v>
      </c>
      <c r="O547" s="13" t="str">
        <f t="shared" si="610"/>
        <v>-</v>
      </c>
      <c r="P547" s="13" t="str">
        <f>IFERROR(P134/SUM(P362,P429),"-")</f>
        <v>-</v>
      </c>
      <c r="Q547" s="13" t="str">
        <f>IFERROR(Q134/SUM(Q362,Q429),"-")</f>
        <v>-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6.197536231852753E-2</v>
      </c>
      <c r="G548" s="13">
        <f t="shared" ref="G548:K548" si="611">IFERROR(G135/SUM(G363,G504),"-")</f>
        <v>6.1973083720673727E-2</v>
      </c>
      <c r="H548" s="13">
        <f t="shared" si="611"/>
        <v>6.1972650567355271E-2</v>
      </c>
      <c r="I548" s="13">
        <f t="shared" si="611"/>
        <v>6.1972650567355327E-2</v>
      </c>
      <c r="J548" s="13">
        <f t="shared" si="611"/>
        <v>6.1972650567355306E-2</v>
      </c>
      <c r="K548" s="13">
        <f t="shared" si="611"/>
        <v>6.1972650567355181E-2</v>
      </c>
      <c r="L548" s="13">
        <f t="shared" ref="L548:O548" si="612">IFERROR(L135/SUM(L363,L504),"-")</f>
        <v>6.1972650567355285E-2</v>
      </c>
      <c r="M548" s="13">
        <f t="shared" si="612"/>
        <v>6.1972650567355243E-2</v>
      </c>
      <c r="N548" s="13">
        <f t="shared" si="612"/>
        <v>6.1972650567355354E-2</v>
      </c>
      <c r="O548" s="13">
        <f t="shared" si="612"/>
        <v>6.1972650567355285E-2</v>
      </c>
      <c r="P548" s="13">
        <f>IFERROR(P135/SUM(P363,P504),"-")</f>
        <v>6.1972650567355236E-2</v>
      </c>
      <c r="Q548" s="13">
        <f>IFERROR(Q135/SUM(Q363,Q504),"-")</f>
        <v>6.197265056735534E-2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 t="str">
        <f t="shared" si="613"/>
        <v>-</v>
      </c>
      <c r="L549" s="13" t="str">
        <f t="shared" ref="L549:O549" si="614">IFERROR(L136/SUM(L364,L505),"-")</f>
        <v>-</v>
      </c>
      <c r="M549" s="13" t="str">
        <f t="shared" si="614"/>
        <v>-</v>
      </c>
      <c r="N549" s="13" t="str">
        <f t="shared" si="614"/>
        <v>-</v>
      </c>
      <c r="O549" s="13" t="str">
        <f t="shared" si="614"/>
        <v>-</v>
      </c>
      <c r="P549" s="13" t="str">
        <f>IFERROR(P136/SUM(P364,P505),"-")</f>
        <v>-</v>
      </c>
      <c r="Q549" s="13" t="str">
        <f>IFERROR(Q136/SUM(Q364,Q505),"-")</f>
        <v>-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0.24345503701606278</v>
      </c>
      <c r="G550" s="13">
        <f t="shared" ref="G550:K550" si="615">IFERROR(G152/SUM(G380,G437),"-")</f>
        <v>0.24988624572321741</v>
      </c>
      <c r="H550" s="13">
        <f t="shared" si="615"/>
        <v>0.25910079466317532</v>
      </c>
      <c r="I550" s="13">
        <f t="shared" si="615"/>
        <v>0.27491958616955237</v>
      </c>
      <c r="J550" s="13">
        <f t="shared" si="615"/>
        <v>0.29052857761037065</v>
      </c>
      <c r="K550" s="13">
        <f t="shared" si="615"/>
        <v>0.30612745479801629</v>
      </c>
      <c r="L550" s="13">
        <f t="shared" ref="L550:O550" si="616">IFERROR(L152/SUM(L380,L437),"-")</f>
        <v>0.30606782028568641</v>
      </c>
      <c r="M550" s="13">
        <f t="shared" si="616"/>
        <v>0.30597451174908741</v>
      </c>
      <c r="N550" s="13">
        <f t="shared" si="616"/>
        <v>0.30604715758803325</v>
      </c>
      <c r="O550" s="13">
        <f t="shared" si="616"/>
        <v>0.30539986410059045</v>
      </c>
      <c r="P550" s="13">
        <f>IFERROR(P152/SUM(P380,P437),"-")</f>
        <v>0.30554997819688234</v>
      </c>
      <c r="Q550" s="13">
        <f>IFERROR(Q152/SUM(Q380,Q437),"-")</f>
        <v>0.30561510473420955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</v>
      </c>
      <c r="L551" s="13">
        <f t="shared" ref="L551:O551" si="618">IFERROR(L153/L381,"-")</f>
        <v>0</v>
      </c>
      <c r="M551" s="13">
        <f t="shared" si="618"/>
        <v>0</v>
      </c>
      <c r="N551" s="13">
        <f t="shared" si="618"/>
        <v>0</v>
      </c>
      <c r="O551" s="13">
        <f t="shared" si="618"/>
        <v>0</v>
      </c>
      <c r="P551" s="13">
        <f>IFERROR(P153/P381,"-")</f>
        <v>0</v>
      </c>
      <c r="Q551" s="13">
        <f>IFERROR(Q153/Q381,"-")</f>
        <v>0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0.19704874087654525</v>
      </c>
      <c r="G552" s="13">
        <f t="shared" ref="G552:K552" si="619">IFERROR(G154/SUM(G382,G513),"-")</f>
        <v>0.22580401611479828</v>
      </c>
      <c r="H552" s="13">
        <f t="shared" si="619"/>
        <v>0.25545181737032202</v>
      </c>
      <c r="I552" s="13">
        <f t="shared" si="619"/>
        <v>0.33829347951360123</v>
      </c>
      <c r="J552" s="13">
        <f t="shared" si="619"/>
        <v>0.34565728155853681</v>
      </c>
      <c r="K552" s="13">
        <f t="shared" si="619"/>
        <v>0.35299863959234057</v>
      </c>
      <c r="L552" s="13">
        <f t="shared" ref="L552:O552" si="620">IFERROR(L154/SUM(L382,L513),"-")</f>
        <v>0.3603020862752192</v>
      </c>
      <c r="M552" s="13">
        <f t="shared" si="620"/>
        <v>0.36748546191061165</v>
      </c>
      <c r="N552" s="13">
        <f t="shared" si="620"/>
        <v>0.36757479457732251</v>
      </c>
      <c r="O552" s="13">
        <f t="shared" si="620"/>
        <v>0.36745851291070258</v>
      </c>
      <c r="P552" s="13">
        <f t="shared" ref="P552:Q556" si="621">IFERROR(P154/SUM(P382,P513),"-")</f>
        <v>0.3674980823194145</v>
      </c>
      <c r="Q552" s="13">
        <f t="shared" si="621"/>
        <v>0.36731502301479735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</v>
      </c>
      <c r="L553" s="13">
        <f t="shared" ref="L553:O553" si="623">IFERROR(L155/SUM(L383,L514),"-")</f>
        <v>0</v>
      </c>
      <c r="M553" s="13">
        <f t="shared" si="623"/>
        <v>0</v>
      </c>
      <c r="N553" s="13">
        <f t="shared" si="623"/>
        <v>0</v>
      </c>
      <c r="O553" s="13">
        <f t="shared" si="623"/>
        <v>0</v>
      </c>
      <c r="P553" s="13">
        <f t="shared" si="621"/>
        <v>0</v>
      </c>
      <c r="Q553" s="13">
        <f t="shared" si="621"/>
        <v>0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0.19420870986393718</v>
      </c>
      <c r="J554" s="13">
        <f t="shared" si="624"/>
        <v>0.21335300083755512</v>
      </c>
      <c r="K554" s="13">
        <f t="shared" si="624"/>
        <v>0.21701765705577239</v>
      </c>
      <c r="L554" s="13">
        <f t="shared" ref="L554:O554" si="625">IFERROR(L156/SUM(L384,L515),"-")</f>
        <v>0.21913473466856084</v>
      </c>
      <c r="M554" s="13">
        <f t="shared" si="625"/>
        <v>0.21702852004479944</v>
      </c>
      <c r="N554" s="13">
        <f t="shared" si="625"/>
        <v>0.23601783129475298</v>
      </c>
      <c r="O554" s="13">
        <f t="shared" si="625"/>
        <v>0.22394154833606342</v>
      </c>
      <c r="P554" s="13">
        <f t="shared" si="621"/>
        <v>0.22086287163799248</v>
      </c>
      <c r="Q554" s="13">
        <f t="shared" si="621"/>
        <v>0.21212000355742724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0.23820576614116643</v>
      </c>
      <c r="J555" s="13">
        <f t="shared" si="626"/>
        <v>0.2433771325827295</v>
      </c>
      <c r="K555" s="13">
        <f t="shared" si="626"/>
        <v>0.24692568384937499</v>
      </c>
      <c r="L555" s="13">
        <f t="shared" ref="L555:O555" si="627">IFERROR(L157/SUM(L385,L516),"-")</f>
        <v>0.24878119127228451</v>
      </c>
      <c r="M555" s="13">
        <f t="shared" si="627"/>
        <v>0.25206307008713524</v>
      </c>
      <c r="N555" s="13">
        <f t="shared" si="627"/>
        <v>0.26541485308427254</v>
      </c>
      <c r="O555" s="13">
        <f t="shared" si="627"/>
        <v>0.25113538533336849</v>
      </c>
      <c r="P555" s="13">
        <f t="shared" si="621"/>
        <v>0.25326305940162003</v>
      </c>
      <c r="Q555" s="13">
        <f t="shared" si="621"/>
        <v>0.2493019713524528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0.31884922526942</v>
      </c>
      <c r="J556" s="13">
        <f t="shared" si="628"/>
        <v>0.31151550104279285</v>
      </c>
      <c r="K556" s="13">
        <f t="shared" si="628"/>
        <v>0.31002076046619909</v>
      </c>
      <c r="L556" s="13">
        <f t="shared" ref="L556:O556" si="629">IFERROR(L158/SUM(L386,L517),"-")</f>
        <v>0.32555597134770448</v>
      </c>
      <c r="M556" s="13">
        <f t="shared" si="629"/>
        <v>0.31787377323383426</v>
      </c>
      <c r="N556" s="13">
        <f t="shared" si="629"/>
        <v>0.33394558935935553</v>
      </c>
      <c r="O556" s="13">
        <f t="shared" si="629"/>
        <v>0.32597784715042516</v>
      </c>
      <c r="P556" s="13">
        <f t="shared" si="621"/>
        <v>0.32850203644674697</v>
      </c>
      <c r="Q556" s="13">
        <f t="shared" si="621"/>
        <v>0.3279558614995095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0.14999999999999991</v>
      </c>
      <c r="M563" s="13">
        <f t="shared" si="631"/>
        <v>0.14999999999999994</v>
      </c>
      <c r="N563" s="13">
        <f t="shared" si="631"/>
        <v>0.14999999999999997</v>
      </c>
      <c r="O563" s="13">
        <f t="shared" si="631"/>
        <v>0.14999999999999997</v>
      </c>
      <c r="P563" s="13">
        <f>IFERROR(P168/P396,"-")</f>
        <v>0.14999999999999997</v>
      </c>
      <c r="Q563" s="13">
        <f>IFERROR(Q168/Q396,"-")</f>
        <v>0.15000000000000005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0.42000000000000021</v>
      </c>
      <c r="L564" s="13">
        <f t="shared" ref="L564:O564" si="633">IFERROR(L170/SUM(L398,L439),"-")</f>
        <v>0.42000000000000032</v>
      </c>
      <c r="M564" s="13">
        <f t="shared" si="633"/>
        <v>0.41999999999999993</v>
      </c>
      <c r="N564" s="13">
        <f t="shared" si="633"/>
        <v>0.4200000000000001</v>
      </c>
      <c r="O564" s="13">
        <f t="shared" si="633"/>
        <v>0.42</v>
      </c>
      <c r="P564" s="13">
        <f>IFERROR(P170/SUM(P398,P439),"-")</f>
        <v>0.41999999999999976</v>
      </c>
      <c r="Q564" s="13">
        <f>IFERROR(Q170/SUM(Q398,Q439),"-")</f>
        <v>0.41999999999999987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0.49499999999999994</v>
      </c>
      <c r="J565" s="13">
        <f t="shared" si="634"/>
        <v>0.52249999999999974</v>
      </c>
      <c r="K565" s="13">
        <f t="shared" si="634"/>
        <v>0.54999999999999927</v>
      </c>
      <c r="L565" s="13">
        <f t="shared" ref="L565:O565" si="635">IFERROR(L171/SUM(L399,L519),"-")</f>
        <v>0.57500000000000018</v>
      </c>
      <c r="M565" s="13">
        <f t="shared" si="635"/>
        <v>0.59999999999999953</v>
      </c>
      <c r="N565" s="13">
        <f t="shared" si="635"/>
        <v>0.6</v>
      </c>
      <c r="O565" s="13">
        <f t="shared" si="635"/>
        <v>0.60000000000000031</v>
      </c>
      <c r="P565" s="13">
        <f>IFERROR(P171/SUM(P399,P519),"-")</f>
        <v>0.59999999999999953</v>
      </c>
      <c r="Q565" s="13">
        <f>IFERROR(Q171/SUM(Q399,Q519),"-")</f>
        <v>0.59999999999999976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0.47500000000000003</v>
      </c>
      <c r="J566" s="13">
        <f t="shared" si="636"/>
        <v>0.50750000000000006</v>
      </c>
      <c r="K566" s="13">
        <f t="shared" si="636"/>
        <v>0.53999999999999992</v>
      </c>
      <c r="L566" s="13">
        <f t="shared" ref="L566:O566" si="637">IFERROR(L172/SUM(L400,L520),"-")</f>
        <v>0.5575</v>
      </c>
      <c r="M566" s="13">
        <f t="shared" si="637"/>
        <v>0.57500000000000007</v>
      </c>
      <c r="N566" s="13">
        <f t="shared" si="637"/>
        <v>0.57500000000000062</v>
      </c>
      <c r="O566" s="13">
        <f t="shared" si="637"/>
        <v>0.57499999999999873</v>
      </c>
      <c r="P566" s="13">
        <f>IFERROR(P172/SUM(P400,P520),"-")</f>
        <v>0.57499999999999984</v>
      </c>
      <c r="Q566" s="13">
        <f>IFERROR(Q172/SUM(Q400,Q520),"-")</f>
        <v>0.57499999999999973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0.69983635529227528</v>
      </c>
      <c r="G567" s="13">
        <f t="shared" si="638"/>
        <v>0.69992908867327241</v>
      </c>
      <c r="H567" s="13">
        <f t="shared" si="638"/>
        <v>0.69999959598902173</v>
      </c>
      <c r="I567" s="13">
        <f t="shared" si="638"/>
        <v>0.69998656192785269</v>
      </c>
      <c r="J567" s="13">
        <f t="shared" si="638"/>
        <v>0.69998516457469984</v>
      </c>
      <c r="K567" s="13">
        <f t="shared" si="638"/>
        <v>0.69998616544071668</v>
      </c>
      <c r="L567" s="13">
        <f t="shared" ref="L567:O567" si="639">IFERROR(L174/L402,"-")</f>
        <v>0.69996411865233976</v>
      </c>
      <c r="M567" s="13">
        <f t="shared" si="639"/>
        <v>0.69996576108880115</v>
      </c>
      <c r="N567" s="13">
        <f t="shared" si="639"/>
        <v>0.69998667477140031</v>
      </c>
      <c r="O567" s="13">
        <f t="shared" si="639"/>
        <v>0.69998680408872205</v>
      </c>
      <c r="P567" s="13">
        <f t="shared" ref="P567:Q573" si="640">IFERROR(P174/P402,"-")</f>
        <v>0.6999861329853716</v>
      </c>
      <c r="Q567" s="13">
        <f t="shared" si="640"/>
        <v>0.69998208863949363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0.86687212527716773</v>
      </c>
      <c r="G568" s="13">
        <f t="shared" si="638"/>
        <v>0.86653019507826634</v>
      </c>
      <c r="H568" s="13">
        <f t="shared" si="638"/>
        <v>0.86703555655482778</v>
      </c>
      <c r="I568" s="13">
        <f t="shared" si="638"/>
        <v>0.86697173901220626</v>
      </c>
      <c r="J568" s="13">
        <f t="shared" si="638"/>
        <v>0.86701700582305807</v>
      </c>
      <c r="K568" s="13">
        <f t="shared" si="638"/>
        <v>0.86703737848837936</v>
      </c>
      <c r="L568" s="13">
        <f t="shared" ref="L568:O568" si="641">IFERROR(L175/L403,"-")</f>
        <v>0.86703818493065321</v>
      </c>
      <c r="M568" s="13">
        <f t="shared" si="641"/>
        <v>0.86703212406917685</v>
      </c>
      <c r="N568" s="13">
        <f t="shared" si="641"/>
        <v>0.86703878417984959</v>
      </c>
      <c r="O568" s="13">
        <f t="shared" si="641"/>
        <v>0.86703051901519512</v>
      </c>
      <c r="P568" s="13">
        <f t="shared" si="640"/>
        <v>0.86703400124328989</v>
      </c>
      <c r="Q568" s="13">
        <f t="shared" si="640"/>
        <v>0.86702893705181461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0.89434225763271202</v>
      </c>
      <c r="G569" s="13">
        <f t="shared" si="638"/>
        <v>0.89422477922315124</v>
      </c>
      <c r="H569" s="13">
        <f t="shared" si="638"/>
        <v>0.89419576645937504</v>
      </c>
      <c r="I569" s="13">
        <f t="shared" si="638"/>
        <v>0.89419712333617385</v>
      </c>
      <c r="J569" s="13">
        <f t="shared" si="638"/>
        <v>0.89425959228895957</v>
      </c>
      <c r="K569" s="13">
        <f t="shared" si="638"/>
        <v>0.89426793859796005</v>
      </c>
      <c r="L569" s="13">
        <f t="shared" ref="L569:O569" si="642">IFERROR(L176/L404,"-")</f>
        <v>0.89426890913960233</v>
      </c>
      <c r="M569" s="13">
        <f t="shared" si="642"/>
        <v>0.89426714729750312</v>
      </c>
      <c r="N569" s="13">
        <f t="shared" si="642"/>
        <v>0.89426951688810286</v>
      </c>
      <c r="O569" s="13">
        <f t="shared" si="642"/>
        <v>0.89426852011015689</v>
      </c>
      <c r="P569" s="13">
        <f t="shared" si="640"/>
        <v>0.89426888424159734</v>
      </c>
      <c r="Q569" s="13">
        <f t="shared" si="640"/>
        <v>0.89426803096143426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0.90396330459872964</v>
      </c>
      <c r="G570" s="13">
        <f t="shared" si="638"/>
        <v>0.90390388381555287</v>
      </c>
      <c r="H570" s="13">
        <f t="shared" si="638"/>
        <v>0.90407951640766615</v>
      </c>
      <c r="I570" s="13">
        <f t="shared" si="638"/>
        <v>0.90426116425710723</v>
      </c>
      <c r="J570" s="13">
        <f t="shared" si="638"/>
        <v>0.90426210953880626</v>
      </c>
      <c r="K570" s="13">
        <f t="shared" si="638"/>
        <v>0.90426570492826275</v>
      </c>
      <c r="L570" s="13">
        <f t="shared" ref="L570:O570" si="643">IFERROR(L177/L405,"-")</f>
        <v>0.9042656145535527</v>
      </c>
      <c r="M570" s="13">
        <f t="shared" si="643"/>
        <v>0.90425537493436137</v>
      </c>
      <c r="N570" s="13">
        <f t="shared" si="643"/>
        <v>0.904265423873723</v>
      </c>
      <c r="O570" s="13">
        <f t="shared" si="643"/>
        <v>0.9042414073671472</v>
      </c>
      <c r="P570" s="13">
        <f t="shared" si="640"/>
        <v>0.9042593023385882</v>
      </c>
      <c r="Q570" s="13">
        <f t="shared" si="640"/>
        <v>0.90422205051241067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0.90396114425228824</v>
      </c>
      <c r="G571" s="13">
        <f t="shared" si="638"/>
        <v>0.9038984127777645</v>
      </c>
      <c r="H571" s="13">
        <f t="shared" si="638"/>
        <v>0.90415213259147253</v>
      </c>
      <c r="I571" s="13">
        <f t="shared" si="638"/>
        <v>0.90425888941834132</v>
      </c>
      <c r="J571" s="13">
        <f t="shared" si="638"/>
        <v>0.9042601765384275</v>
      </c>
      <c r="K571" s="13">
        <f t="shared" si="638"/>
        <v>0.90426468781269354</v>
      </c>
      <c r="L571" s="13">
        <f t="shared" ref="L571:O571" si="644">IFERROR(L178/L406,"-")</f>
        <v>0.90426463155025594</v>
      </c>
      <c r="M571" s="13">
        <f t="shared" si="644"/>
        <v>0.90425099225620542</v>
      </c>
      <c r="N571" s="13">
        <f t="shared" si="644"/>
        <v>0.90426398537375519</v>
      </c>
      <c r="O571" s="13">
        <f t="shared" si="644"/>
        <v>0.90423119925601403</v>
      </c>
      <c r="P571" s="13">
        <f t="shared" si="640"/>
        <v>0.9042541005590603</v>
      </c>
      <c r="Q571" s="13">
        <f t="shared" si="640"/>
        <v>0.90419624181018066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0.90396026386292783</v>
      </c>
      <c r="G572" s="13">
        <f t="shared" si="638"/>
        <v>0.90389768263460779</v>
      </c>
      <c r="H572" s="13">
        <f t="shared" si="638"/>
        <v>0.90418196068513124</v>
      </c>
      <c r="I572" s="13">
        <f t="shared" si="638"/>
        <v>0.90426054888243435</v>
      </c>
      <c r="J572" s="13">
        <f t="shared" si="638"/>
        <v>0.90425882135787916</v>
      </c>
      <c r="K572" s="13">
        <f t="shared" si="638"/>
        <v>0.90426493641471017</v>
      </c>
      <c r="L572" s="13">
        <f t="shared" ref="L572:O572" si="645">IFERROR(L179/L407,"-")</f>
        <v>0.90426477255367432</v>
      </c>
      <c r="M572" s="13">
        <f t="shared" si="645"/>
        <v>0.9042488216168505</v>
      </c>
      <c r="N572" s="13">
        <f t="shared" si="645"/>
        <v>0.90426404350621292</v>
      </c>
      <c r="O572" s="13">
        <f t="shared" si="645"/>
        <v>0.90422108540579271</v>
      </c>
      <c r="P572" s="13">
        <f t="shared" si="640"/>
        <v>0.9042520161270392</v>
      </c>
      <c r="Q572" s="13">
        <f t="shared" si="640"/>
        <v>0.90419623079897848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0.90396422646550334</v>
      </c>
      <c r="G573" s="13">
        <f t="shared" si="638"/>
        <v>0.90390272732060206</v>
      </c>
      <c r="H573" s="13">
        <f t="shared" si="638"/>
        <v>0.90416397821152084</v>
      </c>
      <c r="I573" s="13">
        <f t="shared" si="638"/>
        <v>0.90426276843688858</v>
      </c>
      <c r="J573" s="13">
        <f t="shared" si="638"/>
        <v>0.90426269672492654</v>
      </c>
      <c r="K573" s="13">
        <f t="shared" si="638"/>
        <v>0.90426612199308321</v>
      </c>
      <c r="L573" s="13">
        <f t="shared" ref="L573:O573" si="646">IFERROR(L180/L408,"-")</f>
        <v>0.9042659861330864</v>
      </c>
      <c r="M573" s="13">
        <f t="shared" si="646"/>
        <v>0.9042557347632364</v>
      </c>
      <c r="N573" s="13">
        <f t="shared" si="646"/>
        <v>0.90426546049368017</v>
      </c>
      <c r="O573" s="13">
        <f t="shared" si="646"/>
        <v>0.90424044781492596</v>
      </c>
      <c r="P573" s="13">
        <f t="shared" si="640"/>
        <v>0.90425572632082762</v>
      </c>
      <c r="Q573" s="13">
        <f t="shared" si="640"/>
        <v>0.9042145526688119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0.59933816396414241</v>
      </c>
      <c r="G575" s="4">
        <f t="shared" ref="G575:K575" si="647">IFERROR(G212/G442,"-")</f>
        <v>0.56681577242630232</v>
      </c>
      <c r="H575" s="4">
        <f t="shared" si="647"/>
        <v>0.563952789151003</v>
      </c>
      <c r="I575" s="4">
        <f t="shared" si="647"/>
        <v>0.42625583582082055</v>
      </c>
      <c r="J575" s="4">
        <f t="shared" si="647"/>
        <v>0.4529514111740634</v>
      </c>
      <c r="K575" s="4">
        <f t="shared" si="647"/>
        <v>0.45306177374703199</v>
      </c>
      <c r="L575" s="4">
        <f t="shared" ref="L575:O575" si="648">IFERROR(L212/L442,"-")</f>
        <v>0.38735507898982263</v>
      </c>
      <c r="M575" s="4">
        <f t="shared" si="648"/>
        <v>0.40237595985124347</v>
      </c>
      <c r="N575" s="4">
        <f t="shared" si="648"/>
        <v>0.3880271841091868</v>
      </c>
      <c r="O575" s="4">
        <f t="shared" si="648"/>
        <v>0.38580085551412735</v>
      </c>
      <c r="P575" s="4">
        <f>IFERROR(P212/P442,"-")</f>
        <v>0.38344146297086823</v>
      </c>
      <c r="Q575" s="4">
        <f>IFERROR(Q212/Q442,"-")</f>
        <v>0.38464961688876925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0.85445501111132438</v>
      </c>
      <c r="G577" s="4">
        <f t="shared" ref="G577:K577" si="651">IFERROR(G220/G450,"-")</f>
        <v>0.85445501111132405</v>
      </c>
      <c r="H577" s="4">
        <f t="shared" si="651"/>
        <v>0.85445501111132471</v>
      </c>
      <c r="I577" s="4">
        <f t="shared" si="651"/>
        <v>0.85445501111132505</v>
      </c>
      <c r="J577" s="4">
        <f t="shared" si="651"/>
        <v>0.85445501111132482</v>
      </c>
      <c r="K577" s="4">
        <f t="shared" si="651"/>
        <v>0.85445501111132527</v>
      </c>
      <c r="L577" s="4">
        <f t="shared" ref="L577:O577" si="652">IFERROR(L220/L450,"-")</f>
        <v>0.85445501111132494</v>
      </c>
      <c r="M577" s="4">
        <f t="shared" si="652"/>
        <v>0.85445501111132494</v>
      </c>
      <c r="N577" s="4">
        <f t="shared" si="652"/>
        <v>0.85445501111132516</v>
      </c>
      <c r="O577" s="4">
        <f t="shared" si="652"/>
        <v>0.85445501111132571</v>
      </c>
      <c r="P577" s="4">
        <f>IFERROR(P220/P450,"-")</f>
        <v>0.85445501111132571</v>
      </c>
      <c r="Q577" s="4">
        <f>IFERROR(Q220/Q450,"-")</f>
        <v>0.85445501111132538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</v>
      </c>
      <c r="G578" s="4">
        <f t="shared" ref="G578:K578" si="653">IFERROR(G226/G456,"-")</f>
        <v>0.69999999999999962</v>
      </c>
      <c r="H578" s="4">
        <f t="shared" si="653"/>
        <v>0.7</v>
      </c>
      <c r="I578" s="4">
        <f t="shared" si="653"/>
        <v>0.70000000000000073</v>
      </c>
      <c r="J578" s="4">
        <f t="shared" si="653"/>
        <v>0.70000000000000051</v>
      </c>
      <c r="K578" s="4">
        <f t="shared" si="653"/>
        <v>0.70000000000000029</v>
      </c>
      <c r="L578" s="4">
        <f t="shared" ref="L578:O578" si="654">IFERROR(L226/L456,"-")</f>
        <v>0.7</v>
      </c>
      <c r="M578" s="4">
        <f t="shared" si="654"/>
        <v>0.69999999999999951</v>
      </c>
      <c r="N578" s="4">
        <f t="shared" si="654"/>
        <v>0.7</v>
      </c>
      <c r="O578" s="4">
        <f t="shared" si="654"/>
        <v>0.69999999999999984</v>
      </c>
      <c r="P578" s="4">
        <f>IFERROR(P226/P456,"-")</f>
        <v>0.69999999999999907</v>
      </c>
      <c r="Q578" s="4">
        <f>IFERROR(Q226/Q456,"-")</f>
        <v>0.69999999999999951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0.50000000000000033</v>
      </c>
      <c r="J579">
        <f t="shared" si="655"/>
        <v>0.49999999999999983</v>
      </c>
      <c r="K579">
        <f t="shared" si="655"/>
        <v>0.5</v>
      </c>
      <c r="L579">
        <f t="shared" ref="L579:O579" si="656">IFERROR(L228/L458,"-")</f>
        <v>0.50000000000000044</v>
      </c>
      <c r="M579">
        <f t="shared" si="656"/>
        <v>0.50000000000000044</v>
      </c>
      <c r="N579">
        <f t="shared" si="656"/>
        <v>0.50000000000000044</v>
      </c>
      <c r="O579">
        <f t="shared" si="656"/>
        <v>0.5</v>
      </c>
      <c r="P579">
        <f>IFERROR(P228/P458,"-")</f>
        <v>0.50000000000000033</v>
      </c>
      <c r="Q579">
        <f>IFERROR(Q228/Q458,"-")</f>
        <v>0.49999999999999972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0.85000000000000031</v>
      </c>
      <c r="L580">
        <f t="shared" ref="L580:O580" si="658">IFERROR(L230/L460,"-")</f>
        <v>0.84999999999999942</v>
      </c>
      <c r="M580">
        <f t="shared" si="658"/>
        <v>0.8500000000000002</v>
      </c>
      <c r="N580">
        <f t="shared" si="658"/>
        <v>0.8500000000000002</v>
      </c>
      <c r="O580">
        <f t="shared" si="658"/>
        <v>0.85</v>
      </c>
      <c r="P580">
        <f>IFERROR(P230/P460,"-")</f>
        <v>0.85000000000000087</v>
      </c>
      <c r="Q580">
        <f>IFERROR(Q230/Q460,"-")</f>
        <v>0.84999999999999887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3.0000000000000031</v>
      </c>
      <c r="H581" s="4">
        <f t="shared" si="659"/>
        <v>2.9999999999999982</v>
      </c>
      <c r="I581" s="4">
        <f t="shared" si="659"/>
        <v>2.9999999999999991</v>
      </c>
      <c r="J581" s="4">
        <f t="shared" si="659"/>
        <v>3.0000000000000027</v>
      </c>
      <c r="K581" s="4">
        <f t="shared" si="659"/>
        <v>2.999999999999996</v>
      </c>
      <c r="L581" s="4">
        <f t="shared" ref="L581:O581" si="660">IFERROR(L232/L462,"-")</f>
        <v>3.0000000000000009</v>
      </c>
      <c r="M581" s="4">
        <f t="shared" si="660"/>
        <v>3.0000000000000004</v>
      </c>
      <c r="N581" s="4">
        <f t="shared" si="660"/>
        <v>3.0000000000000009</v>
      </c>
      <c r="O581" s="4">
        <f t="shared" si="660"/>
        <v>3.0000000000000004</v>
      </c>
      <c r="P581" s="4">
        <f>IFERROR(P232/P462,"-")</f>
        <v>3.0000000000000004</v>
      </c>
      <c r="Q581" s="4">
        <f>IFERROR(Q232/Q462,"-")</f>
        <v>2.9999999999999991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0.66622205140765167</v>
      </c>
      <c r="G582" s="3">
        <f>[1]Other_transformation!C$5</f>
        <v>0.63735494106617285</v>
      </c>
      <c r="H582" s="3">
        <f>[1]Other_transformation!D$5</f>
        <v>0.62912608260882463</v>
      </c>
      <c r="I582" s="3">
        <f>[1]Other_transformation!E$5</f>
        <v>1.3313325211573078E-3</v>
      </c>
      <c r="J582" s="3">
        <f>[1]Other_transformation!F$5</f>
        <v>1.0551452428206555E-3</v>
      </c>
      <c r="K582" s="3">
        <f>[1]Other_transformation!G$5</f>
        <v>2.4768367941770701E-3</v>
      </c>
      <c r="L582" s="3">
        <f>[1]Other_transformation!H$5</f>
        <v>3.0381022958252202E-3</v>
      </c>
      <c r="M582" s="3">
        <f>[1]Other_transformation!I$5</f>
        <v>1.5861401269038181E-2</v>
      </c>
      <c r="N582" s="3">
        <f>[1]Other_transformation!J$5</f>
        <v>1.7232829440821162E-2</v>
      </c>
      <c r="O582" s="3">
        <f>[1]Other_transformation!K$5</f>
        <v>0.1515611252224697</v>
      </c>
      <c r="P582" s="3">
        <f>[1]Other_transformation!L$5</f>
        <v>1.3628808109415396</v>
      </c>
      <c r="Q582" s="3">
        <f>[1]Other_transformation!M$5</f>
        <v>1.4242168166104312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0.66622205140765167</v>
      </c>
      <c r="G583" s="1">
        <f t="shared" ref="G583:K583" si="661">G582</f>
        <v>0.63735494106617285</v>
      </c>
      <c r="H583" s="1">
        <f t="shared" si="661"/>
        <v>0.62912608260882463</v>
      </c>
      <c r="I583" s="1">
        <f t="shared" si="661"/>
        <v>1.3313325211573078E-3</v>
      </c>
      <c r="J583" s="1">
        <f t="shared" si="661"/>
        <v>1.0551452428206555E-3</v>
      </c>
      <c r="K583" s="1">
        <f t="shared" si="661"/>
        <v>2.4768367941770701E-3</v>
      </c>
      <c r="L583" s="1">
        <f t="shared" ref="L583:O583" si="662">L582</f>
        <v>3.0381022958252202E-3</v>
      </c>
      <c r="M583" s="1">
        <f t="shared" si="662"/>
        <v>1.5861401269038181E-2</v>
      </c>
      <c r="N583" s="1">
        <f t="shared" si="662"/>
        <v>1.7232829440821162E-2</v>
      </c>
      <c r="O583" s="1">
        <f t="shared" si="662"/>
        <v>0.1515611252224697</v>
      </c>
      <c r="P583" s="1">
        <f>P582</f>
        <v>1.3628808109415396</v>
      </c>
      <c r="Q583" s="1">
        <f>Q582</f>
        <v>1.4242168166104312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0.66622205140765167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0.63735494106617285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0.62912608260882463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1.3313325211573078E-3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1.0551452428206555E-3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2.4768367941770701E-3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3.0381022958252202E-3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1.5861401269038181E-2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1.7232829440821162E-2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0.1515611252224697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1.3628808109415396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1.4242168166104312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0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0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0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0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0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0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0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0.25982660004898378</v>
      </c>
      <c r="G586" s="3">
        <f t="shared" ref="G586:O586" si="663">G587</f>
        <v>0.24856842701580728</v>
      </c>
      <c r="H586" s="3">
        <f t="shared" si="663"/>
        <v>0.24535917221744119</v>
      </c>
      <c r="I586" s="3">
        <f t="shared" si="663"/>
        <v>5.192196832513495E-4</v>
      </c>
      <c r="J586" s="3">
        <f t="shared" si="663"/>
        <v>4.1150664470005524E-4</v>
      </c>
      <c r="K586" s="3">
        <f t="shared" si="663"/>
        <v>9.6596634972905568E-4</v>
      </c>
      <c r="L586" s="3">
        <f t="shared" si="663"/>
        <v>1.1848598953718354E-3</v>
      </c>
      <c r="M586" s="3">
        <f t="shared" si="663"/>
        <v>6.1859464949248774E-3</v>
      </c>
      <c r="N586" s="3">
        <f t="shared" si="663"/>
        <v>6.7208034819202459E-3</v>
      </c>
      <c r="O586" s="3">
        <f t="shared" si="663"/>
        <v>5.9108838836763079E-2</v>
      </c>
      <c r="P586" s="3">
        <f>P587</f>
        <v>0.53152351626719974</v>
      </c>
      <c r="Q586" s="3">
        <f>Q587</f>
        <v>0.55544455847806751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0.25982660004898378</v>
      </c>
      <c r="G587" s="1">
        <f t="shared" ref="G587:K587" si="664">SUM(G588:G589)</f>
        <v>0.24856842701580728</v>
      </c>
      <c r="H587" s="1">
        <f t="shared" si="664"/>
        <v>0.24535917221744119</v>
      </c>
      <c r="I587" s="1">
        <f t="shared" si="664"/>
        <v>5.192196832513495E-4</v>
      </c>
      <c r="J587" s="1">
        <f t="shared" si="664"/>
        <v>4.1150664470005524E-4</v>
      </c>
      <c r="K587" s="1">
        <f t="shared" si="664"/>
        <v>9.6596634972905568E-4</v>
      </c>
      <c r="L587" s="1">
        <f t="shared" ref="L587:O587" si="665">SUM(L588:L589)</f>
        <v>1.1848598953718354E-3</v>
      </c>
      <c r="M587" s="1">
        <f t="shared" si="665"/>
        <v>6.1859464949248774E-3</v>
      </c>
      <c r="N587" s="1">
        <f t="shared" si="665"/>
        <v>6.7208034819202459E-3</v>
      </c>
      <c r="O587" s="1">
        <f t="shared" si="665"/>
        <v>5.9108838836763079E-2</v>
      </c>
      <c r="P587" s="1">
        <f>SUM(P588:P589)</f>
        <v>0.53152351626719974</v>
      </c>
      <c r="Q587" s="1">
        <f>SUM(Q588:Q589)</f>
        <v>0.55544455847806751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0.25982660004898378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0.24856842701580728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0.24535917221744119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5.192196832513495E-4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4.1150664470005524E-4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9.6596634972905568E-4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1.1848598953718354E-3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6.1859464949248774E-3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6.7208034819202459E-3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5.9108838836763079E-2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0.53152351626719974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0.55544455847806751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0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0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0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0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0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0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0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1.944702168058934</v>
      </c>
      <c r="G590" s="3">
        <f t="shared" ref="G590:K590" si="666">G591+G594</f>
        <v>1.8604390729721585</v>
      </c>
      <c r="H590" s="3">
        <f t="shared" si="666"/>
        <v>1.8364190351351573</v>
      </c>
      <c r="I590" s="3">
        <f t="shared" si="666"/>
        <v>3.8861596292581796E-3</v>
      </c>
      <c r="J590" s="3">
        <f t="shared" si="666"/>
        <v>3.0799689637934936E-3</v>
      </c>
      <c r="K590" s="3">
        <f t="shared" si="666"/>
        <v>7.229886602202861E-3</v>
      </c>
      <c r="L590" s="3">
        <f t="shared" ref="L590:O590" si="667">L591+L594</f>
        <v>8.8682206015138175E-3</v>
      </c>
      <c r="M590" s="3">
        <f t="shared" si="667"/>
        <v>4.6299430304322445E-2</v>
      </c>
      <c r="N590" s="3">
        <f t="shared" si="667"/>
        <v>5.0302629137756946E-2</v>
      </c>
      <c r="O590" s="3">
        <f t="shared" si="667"/>
        <v>0.44240692452438851</v>
      </c>
      <c r="P590" s="3">
        <f>P591+P594</f>
        <v>3.9782490871383538</v>
      </c>
      <c r="Q590" s="3">
        <f>Q591+Q594</f>
        <v>4.1572888876858487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1.8983997354861022</v>
      </c>
      <c r="G591" s="1">
        <f t="shared" ref="G591:K591" si="668">SUM(G592:G593)</f>
        <v>1.8161429045680595</v>
      </c>
      <c r="H591" s="1">
        <f t="shared" si="668"/>
        <v>1.792694772393844</v>
      </c>
      <c r="I591" s="1">
        <f t="shared" si="668"/>
        <v>3.7936320190377465E-3</v>
      </c>
      <c r="J591" s="1">
        <f t="shared" si="668"/>
        <v>3.006636369417458E-3</v>
      </c>
      <c r="K591" s="1">
        <f t="shared" si="668"/>
        <v>7.0577464450075544E-3</v>
      </c>
      <c r="L591" s="1">
        <f t="shared" ref="L591:O591" si="669">SUM(L592:L593)</f>
        <v>8.6570724919539654E-3</v>
      </c>
      <c r="M591" s="1">
        <f t="shared" si="669"/>
        <v>4.5197062916124291E-2</v>
      </c>
      <c r="N591" s="1">
        <f t="shared" si="669"/>
        <v>4.9104947491619873E-2</v>
      </c>
      <c r="O591" s="1">
        <f t="shared" si="669"/>
        <v>0.43187342632142689</v>
      </c>
      <c r="P591" s="1">
        <f>SUM(P592:P593)</f>
        <v>3.883528870777917</v>
      </c>
      <c r="Q591" s="1">
        <f>SUM(Q592:Q593)</f>
        <v>4.0583058189314238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1.8983997354861022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1.8161429045680595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1.792694772393844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3.7936320190377465E-3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3.006636369417458E-3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7.0577464450075544E-3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8.6570724919539654E-3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4.5197062916124291E-2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4.9104947491619873E-2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0.43187342632142689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3.883528870777917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4.0583058189314238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0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0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0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0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0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0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0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4.6302432572831745E-2</v>
      </c>
      <c r="G594" s="1">
        <f t="shared" ref="G594:K594" si="670">SUM(G595:G596)</f>
        <v>4.4296168404099022E-2</v>
      </c>
      <c r="H594" s="1">
        <f t="shared" si="670"/>
        <v>4.3724262741313309E-2</v>
      </c>
      <c r="I594" s="1">
        <f t="shared" si="670"/>
        <v>9.2527610220432863E-5</v>
      </c>
      <c r="J594" s="1">
        <f t="shared" si="670"/>
        <v>7.3332594376035608E-5</v>
      </c>
      <c r="K594" s="1">
        <f t="shared" si="670"/>
        <v>1.7214015719530635E-4</v>
      </c>
      <c r="L594" s="1">
        <f t="shared" ref="L594:O594" si="671">SUM(L595:L596)</f>
        <v>2.1114810955985287E-4</v>
      </c>
      <c r="M594" s="1">
        <f t="shared" si="671"/>
        <v>1.1023673881981528E-3</v>
      </c>
      <c r="N594" s="1">
        <f t="shared" si="671"/>
        <v>1.1976816461370706E-3</v>
      </c>
      <c r="O594" s="1">
        <f t="shared" si="671"/>
        <v>1.0533498202961636E-2</v>
      </c>
      <c r="P594" s="1">
        <f>SUM(P595:P596)</f>
        <v>9.4720216360436982E-2</v>
      </c>
      <c r="Q594" s="1">
        <f>SUM(Q595:Q596)</f>
        <v>9.8983068754424905E-2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4.6302432572831745E-2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4.4296168404099022E-2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4.3724262741313309E-2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9.2527610220432863E-5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7.3332594376035608E-5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1.7214015719530635E-4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2.1114810955985287E-4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1.1023673881981528E-3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1.1976816461370706E-3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1.0533498202961636E-2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9.4720216360436982E-2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9.8983068754424905E-2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0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0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0.47619047619047633</v>
      </c>
      <c r="G598" s="4">
        <f t="shared" ref="G598:K599" si="672">IFERROR(SUM(G584,G588)/SUM(G592,G595),"-")</f>
        <v>0.47619047619047616</v>
      </c>
      <c r="H598" s="4">
        <f t="shared" si="672"/>
        <v>0.47619047619047644</v>
      </c>
      <c r="I598" s="4">
        <f t="shared" si="672"/>
        <v>0.47619047619047628</v>
      </c>
      <c r="J598" s="4">
        <f t="shared" si="672"/>
        <v>0.47619047619047605</v>
      </c>
      <c r="K598" s="4">
        <f t="shared" si="672"/>
        <v>0.47619047619047639</v>
      </c>
      <c r="L598" s="4">
        <f t="shared" ref="L598:O598" si="673">IFERROR(SUM(L584,L588)/SUM(L592,L595),"-")</f>
        <v>0.47619047619047616</v>
      </c>
      <c r="M598" s="4">
        <f t="shared" si="673"/>
        <v>0.47619047619047594</v>
      </c>
      <c r="N598" s="4">
        <f t="shared" si="673"/>
        <v>0.47619047619047628</v>
      </c>
      <c r="O598" s="4">
        <f t="shared" si="673"/>
        <v>0.47619047619047655</v>
      </c>
      <c r="P598" s="4">
        <f>IFERROR(SUM(P584,P588)/SUM(P592,P595),"-")</f>
        <v>0.47619047619047605</v>
      </c>
      <c r="Q598" s="4">
        <f>IFERROR(SUM(Q584,Q588)/SUM(Q592,Q595),"-")</f>
        <v>0.476190476190476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 t="str">
        <f t="shared" si="672"/>
        <v>-</v>
      </c>
      <c r="L599" s="4" t="str">
        <f t="shared" ref="L599:O599" si="674">IFERROR(SUM(L585,L589)/SUM(L593,L596),"-")</f>
        <v>-</v>
      </c>
      <c r="M599" s="4" t="str">
        <f t="shared" si="674"/>
        <v>-</v>
      </c>
      <c r="N599" s="4" t="str">
        <f t="shared" si="674"/>
        <v>-</v>
      </c>
      <c r="O599" s="4" t="str">
        <f t="shared" si="674"/>
        <v>-</v>
      </c>
      <c r="P599" s="4" t="str">
        <f>IFERROR(SUM(P585,P589)/SUM(P593,P596),"-")</f>
        <v>-</v>
      </c>
      <c r="Q599" s="4" t="str">
        <f>IFERROR(SUM(Q585,Q589)/SUM(Q593,Q596),"-")</f>
        <v>-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0.19279751568824666</v>
      </c>
      <c r="G600" s="1">
        <f>[1]Other_transformation!C$12</f>
        <v>1.5535192556828822E-4</v>
      </c>
      <c r="H600" s="1">
        <f>[1]Other_transformation!D$12</f>
        <v>2.1804465386087045E-3</v>
      </c>
      <c r="I600" s="1">
        <f>[1]Other_transformation!E$12</f>
        <v>2.7373973434242482E-4</v>
      </c>
      <c r="J600" s="1">
        <f>[1]Other_transformation!F$12</f>
        <v>3.7447204168143867E-4</v>
      </c>
      <c r="K600" s="1">
        <f>[1]Other_transformation!G$12</f>
        <v>4.3454065256535502E-4</v>
      </c>
      <c r="L600" s="1">
        <f>[1]Other_transformation!H$12</f>
        <v>4.654149181341923E-4</v>
      </c>
      <c r="M600" s="1">
        <f>[1]Other_transformation!I$12</f>
        <v>1.0962414604213009E-3</v>
      </c>
      <c r="N600" s="1">
        <f>[1]Other_transformation!J$12</f>
        <v>8.0089881514462647E-4</v>
      </c>
      <c r="O600" s="1">
        <f>[1]Other_transformation!K$12</f>
        <v>1.6519261370011604E-3</v>
      </c>
      <c r="P600" s="1">
        <f>[1]Other_transformation!L$12</f>
        <v>1.6031576751804849E-3</v>
      </c>
      <c r="Q600" s="1">
        <f>[1]Other_transformation!M$12</f>
        <v>3.1914676236570756E-3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0.19279751568824666</v>
      </c>
      <c r="G601" s="1">
        <f t="shared" ref="G601:K601" si="675">SUM(G602:G603)</f>
        <v>1.5535192556828822E-4</v>
      </c>
      <c r="H601" s="1">
        <f t="shared" si="675"/>
        <v>2.1804465386087045E-3</v>
      </c>
      <c r="I601" s="1">
        <f t="shared" si="675"/>
        <v>2.7373973434242482E-4</v>
      </c>
      <c r="J601" s="1">
        <f t="shared" si="675"/>
        <v>3.7447204168143867E-4</v>
      </c>
      <c r="K601" s="1">
        <f t="shared" si="675"/>
        <v>4.3454065256535502E-4</v>
      </c>
      <c r="L601" s="1">
        <f t="shared" ref="L601:O601" si="676">SUM(L602:L603)</f>
        <v>4.654149181341923E-4</v>
      </c>
      <c r="M601" s="1">
        <f t="shared" si="676"/>
        <v>1.0962414604213009E-3</v>
      </c>
      <c r="N601" s="1">
        <f t="shared" si="676"/>
        <v>8.0089881514462647E-4</v>
      </c>
      <c r="O601" s="1">
        <f t="shared" si="676"/>
        <v>1.6519261370011604E-3</v>
      </c>
      <c r="P601" s="1">
        <f>SUM(P602:P603)</f>
        <v>1.6031576751804849E-3</v>
      </c>
      <c r="Q601" s="1">
        <f>SUM(Q602:Q603)</f>
        <v>3.1914676236570756E-3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0.19279751568824666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1.5535192556828822E-4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2.1804465386087045E-3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2.7373973434242482E-4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3.7447204168143867E-4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4.3454065256535502E-4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4.654149181341923E-4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1.0962414604213009E-3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8.0089881514462647E-4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1.6519261370011604E-3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1.6031576751804849E-3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3.1914676236570756E-3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0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0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0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0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0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0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0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0.71913473351715984</v>
      </c>
      <c r="G604" s="3">
        <f t="shared" ref="G604:K604" si="678">G605+G608</f>
        <v>5.7946268236971519E-4</v>
      </c>
      <c r="H604" s="3">
        <f t="shared" si="678"/>
        <v>8.1330655890104672E-3</v>
      </c>
      <c r="I604" s="3">
        <f t="shared" si="678"/>
        <v>1.0210492090972454E-3</v>
      </c>
      <c r="J604" s="3">
        <f t="shared" si="678"/>
        <v>1.3967807154717658E-3</v>
      </c>
      <c r="K604" s="3">
        <f t="shared" si="678"/>
        <v>1.6208366340687715E-3</v>
      </c>
      <c r="L604" s="3">
        <f t="shared" ref="L604:O604" si="679">L605+L608</f>
        <v>1.735997644640538E-3</v>
      </c>
      <c r="M604" s="3">
        <f t="shared" si="679"/>
        <v>4.088980647371448E-3</v>
      </c>
      <c r="N604" s="3">
        <f t="shared" si="679"/>
        <v>2.9873525804894599E-3</v>
      </c>
      <c r="O604" s="3">
        <f t="shared" si="679"/>
        <v>6.1616844910143253E-3</v>
      </c>
      <c r="P604" s="3">
        <f>P605+P608</f>
        <v>5.9797781284232007E-3</v>
      </c>
      <c r="Q604" s="3">
        <f>Q605+Q608</f>
        <v>1.1904174236240895E-2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0.40294680778843561</v>
      </c>
      <c r="G605" s="1">
        <f t="shared" ref="G605:K605" si="680">SUM(G606:G607)</f>
        <v>3.2468552443772243E-4</v>
      </c>
      <c r="H605" s="1">
        <f t="shared" si="680"/>
        <v>4.5571332656921927E-3</v>
      </c>
      <c r="I605" s="1">
        <f t="shared" si="680"/>
        <v>5.7211604477566821E-4</v>
      </c>
      <c r="J605" s="1">
        <f t="shared" si="680"/>
        <v>7.826465671142063E-4</v>
      </c>
      <c r="K605" s="1">
        <f t="shared" si="680"/>
        <v>9.0818996386159004E-4</v>
      </c>
      <c r="L605" s="1">
        <f t="shared" ref="L605:O605" si="681">SUM(L606:L607)</f>
        <v>9.7271717890046194E-4</v>
      </c>
      <c r="M605" s="1">
        <f t="shared" si="681"/>
        <v>2.2911446522805162E-3</v>
      </c>
      <c r="N605" s="1">
        <f t="shared" si="681"/>
        <v>1.6738785236522706E-3</v>
      </c>
      <c r="O605" s="1">
        <f t="shared" si="681"/>
        <v>3.4525256263324244E-3</v>
      </c>
      <c r="P605" s="1">
        <f>SUM(P606:P607)</f>
        <v>3.3505995411272091E-3</v>
      </c>
      <c r="Q605" s="1">
        <f>SUM(Q606:Q607)</f>
        <v>6.6701673334432915E-3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0.40294680778843561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3.2468552443772243E-4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4.5571332656921927E-3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5.7211604477566821E-4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7.826465671142063E-4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9.0818996386159004E-4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9.7271717890046194E-4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2.2911446522805162E-3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1.6738785236522706E-3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3.4525256263324244E-3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3.3505995411272091E-3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6.6701673334432915E-3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0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0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0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0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0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0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0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0.31618792572872428</v>
      </c>
      <c r="G608" s="1">
        <f t="shared" ref="G608:K608" si="682">SUM(G609:G610)</f>
        <v>2.5477715793199276E-4</v>
      </c>
      <c r="H608" s="1">
        <f t="shared" si="682"/>
        <v>3.5759323233182749E-3</v>
      </c>
      <c r="I608" s="1">
        <f t="shared" si="682"/>
        <v>4.4893316432157712E-4</v>
      </c>
      <c r="J608" s="1">
        <f t="shared" si="682"/>
        <v>6.1413414835755965E-4</v>
      </c>
      <c r="K608" s="1">
        <f t="shared" si="682"/>
        <v>7.1264667020718158E-4</v>
      </c>
      <c r="L608" s="1">
        <f t="shared" ref="L608:O608" si="683">SUM(L609:L610)</f>
        <v>7.6328046574007614E-4</v>
      </c>
      <c r="M608" s="1">
        <f t="shared" si="683"/>
        <v>1.797835995090932E-3</v>
      </c>
      <c r="N608" s="1">
        <f t="shared" si="683"/>
        <v>1.3134740568371895E-3</v>
      </c>
      <c r="O608" s="1">
        <f t="shared" si="683"/>
        <v>2.7091588646819009E-3</v>
      </c>
      <c r="P608" s="1">
        <f>SUM(P609:P610)</f>
        <v>2.629178587295992E-3</v>
      </c>
      <c r="Q608" s="1">
        <f>SUM(Q609:Q610)</f>
        <v>5.2340069027976034E-3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0.31618792572872428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2.5477715793199276E-4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3.5759323233182749E-3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4.4893316432157712E-4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6.1413414835755965E-4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7.1264667020718158E-4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7.6328046574007614E-4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1.797835995090932E-3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1.3134740568371895E-3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2.7091588646819009E-3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2.629178587295992E-3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5.2340069027976034E-3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0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0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0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0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0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0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0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84">IFERROR(G602/SUM(G606,G609),"-")</f>
        <v>0.26809651474530827</v>
      </c>
      <c r="H612">
        <f t="shared" si="684"/>
        <v>0.26809651474530832</v>
      </c>
      <c r="I612">
        <f t="shared" si="684"/>
        <v>0.2680965147453081</v>
      </c>
      <c r="J612">
        <f t="shared" si="684"/>
        <v>0.26809651474530838</v>
      </c>
      <c r="K612">
        <f t="shared" si="684"/>
        <v>0.26809651474530877</v>
      </c>
      <c r="L612">
        <f t="shared" ref="L612:O612" si="685">IFERROR(L602/SUM(L606,L609),"-")</f>
        <v>0.26809651474530821</v>
      </c>
      <c r="M612">
        <f t="shared" si="685"/>
        <v>0.2680965147453086</v>
      </c>
      <c r="N612">
        <f t="shared" si="685"/>
        <v>0.26809651474530805</v>
      </c>
      <c r="O612">
        <f t="shared" si="685"/>
        <v>0.26809651474530843</v>
      </c>
      <c r="P612">
        <f>IFERROR(P602/SUM(P606,P609),"-")</f>
        <v>0.26809651474530866</v>
      </c>
      <c r="Q612">
        <f>IFERROR(Q602/SUM(Q606,Q609),"-")</f>
        <v>0.26809651474530827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 t="str">
        <f t="shared" si="684"/>
        <v>-</v>
      </c>
      <c r="L613" t="str">
        <f t="shared" ref="L613:O613" si="686">IFERROR(L603/SUM(L607,L610),"-")</f>
        <v>-</v>
      </c>
      <c r="M613" t="str">
        <f t="shared" si="686"/>
        <v>-</v>
      </c>
      <c r="N613" t="str">
        <f t="shared" si="686"/>
        <v>-</v>
      </c>
      <c r="O613" t="str">
        <f t="shared" si="686"/>
        <v>-</v>
      </c>
      <c r="P613" t="str">
        <f>IFERROR(P603/SUM(P607,P610),"-")</f>
        <v>-</v>
      </c>
      <c r="Q613" t="str">
        <f>IFERROR(Q603/SUM(Q607,Q610),"-")</f>
        <v>-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6.9574154810704805</v>
      </c>
      <c r="G614" s="3">
        <f t="shared" ref="G614" si="687">G615+G616+G621</f>
        <v>10.075480325050073</v>
      </c>
      <c r="H614" s="3">
        <f t="shared" ref="H614" si="688">H615+H616+H621</f>
        <v>9.998488490314319</v>
      </c>
      <c r="I614" s="3">
        <f t="shared" ref="I614" si="689">I615+I616+I621</f>
        <v>10.189020459963974</v>
      </c>
      <c r="J614" s="3">
        <f t="shared" ref="J614" si="690">J615+J616+J621</f>
        <v>10.17739978801351</v>
      </c>
      <c r="K614" s="3">
        <f t="shared" ref="K614" si="691">K615+K616+K621</f>
        <v>10.018323159569617</v>
      </c>
      <c r="L614" s="3">
        <f t="shared" ref="L614:O614" si="692">L615+L616+L621</f>
        <v>9.8577714378624481</v>
      </c>
      <c r="M614" s="3">
        <f t="shared" si="692"/>
        <v>9.697353454824281</v>
      </c>
      <c r="N614" s="3">
        <f t="shared" si="692"/>
        <v>9.6975817516775606</v>
      </c>
      <c r="O614" s="3">
        <f t="shared" si="692"/>
        <v>9.6983247323682527</v>
      </c>
      <c r="P614" s="3">
        <f>P615+P616+P621</f>
        <v>9.6988181173989236</v>
      </c>
      <c r="Q614" s="3">
        <f>Q615+Q616+Q621</f>
        <v>9.7025655862687863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1.32800294244876</v>
      </c>
      <c r="G615" s="1">
        <f>[1]Other_transformation!C$19</f>
        <v>4.2526458858859302</v>
      </c>
      <c r="H615" s="1">
        <f>[1]Other_transformation!D$19</f>
        <v>4.3845335298270971</v>
      </c>
      <c r="I615" s="1">
        <f>[1]Other_transformation!E$19</f>
        <v>4.3847601634316273</v>
      </c>
      <c r="J615" s="1">
        <f>[1]Other_transformation!F$19</f>
        <v>4.384763395517413</v>
      </c>
      <c r="K615" s="1">
        <f>[1]Other_transformation!G$19</f>
        <v>4.3858485307560819</v>
      </c>
      <c r="L615" s="1">
        <f>[1]Other_transformation!H$19</f>
        <v>4.3859294705288399</v>
      </c>
      <c r="M615" s="1">
        <f>[1]Other_transformation!I$19</f>
        <v>4.3860067634155202</v>
      </c>
      <c r="N615" s="1">
        <f>[1]Other_transformation!J$19</f>
        <v>4.3860457693301553</v>
      </c>
      <c r="O615" s="1">
        <f>[1]Other_transformation!K$19</f>
        <v>4.3861958077989875</v>
      </c>
      <c r="P615" s="1">
        <f>[1]Other_transformation!L$19</f>
        <v>4.3864227807005802</v>
      </c>
      <c r="Q615" s="1">
        <f>[1]Other_transformation!M$19</f>
        <v>4.387188801559291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5.6294125386217209</v>
      </c>
      <c r="G616" s="1">
        <f>[1]Other_transformation!C$20</f>
        <v>5.8226239732479712</v>
      </c>
      <c r="H616" s="1">
        <f>[1]Other_transformation!D$20</f>
        <v>5.6134783879133865</v>
      </c>
      <c r="I616" s="1">
        <f>[1]Other_transformation!E$20</f>
        <v>5.8031484946674574</v>
      </c>
      <c r="J616" s="1">
        <f>[1]Other_transformation!F$20</f>
        <v>5.7909852554161443</v>
      </c>
      <c r="K616" s="1">
        <f>[1]Other_transformation!G$20</f>
        <v>5.6306636012949465</v>
      </c>
      <c r="L616" s="1">
        <f>[1]Other_transformation!H$20</f>
        <v>5.4699535150026746</v>
      </c>
      <c r="M616" s="1">
        <f>[1]Other_transformation!I$20</f>
        <v>5.3092137423730419</v>
      </c>
      <c r="N616" s="1">
        <f>[1]Other_transformation!J$20</f>
        <v>5.3093312352816513</v>
      </c>
      <c r="O616" s="1">
        <f>[1]Other_transformation!K$20</f>
        <v>5.3093964394910396</v>
      </c>
      <c r="P616" s="1">
        <f>[1]Other_transformation!L$20</f>
        <v>5.3094351547699299</v>
      </c>
      <c r="Q616" s="1">
        <f>[1]Other_transformation!M$20</f>
        <v>5.3100128840355065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5.6294125386217209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5.8226239732479712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5.6134783879133865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5.8031484946674574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5.7909852554161443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5.6284155318619788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5.4676313019665228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5.3069248324757403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5.3065079304771832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5.3061602746545491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5.3060844768995743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5.3037714745733995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2.2480694329673027E-3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2.3222130361516984E-3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2.2889098973019146E-3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2.8233048044681583E-3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3.2361648364903433E-3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3.3506778703556645E-3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6.2414094621074121E-3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0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0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0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0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0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0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0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2.1046591617178106E-4</v>
      </c>
      <c r="H621" s="1">
        <f>[1]Other_transformation!D$21</f>
        <v>4.765725738339184E-4</v>
      </c>
      <c r="I621" s="1">
        <f>[1]Other_transformation!E$21</f>
        <v>1.1118018648896559E-3</v>
      </c>
      <c r="J621" s="1">
        <f>[1]Other_transformation!F$21</f>
        <v>1.6511370799535763E-3</v>
      </c>
      <c r="K621" s="1">
        <f>[1]Other_transformation!G$21</f>
        <v>1.8110275185890714E-3</v>
      </c>
      <c r="L621" s="1">
        <f>[1]Other_transformation!H$21</f>
        <v>1.8884523309327867E-3</v>
      </c>
      <c r="M621" s="1">
        <f>[1]Other_transformation!I$21</f>
        <v>2.1329490357180586E-3</v>
      </c>
      <c r="N621" s="1">
        <f>[1]Other_transformation!J$21</f>
        <v>2.2047470657547115E-3</v>
      </c>
      <c r="O621" s="1">
        <f>[1]Other_transformation!K$21</f>
        <v>2.7324850782261328E-3</v>
      </c>
      <c r="P621" s="1">
        <f>[1]Other_transformation!L$21</f>
        <v>2.9601819284134469E-3</v>
      </c>
      <c r="Q621" s="1">
        <f>[1]Other_transformation!M$21</f>
        <v>5.3639006739876214E-3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2.1046591617178106E-4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4.765725738339184E-4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1.1118018648896559E-3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1.6511370799535763E-3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1.8110275185890714E-3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1.8884523309327867E-3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2.1329490357180586E-3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2.2047470657547115E-3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2.7324850782261328E-3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2.9601819284134469E-3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5.3639006739876214E-3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0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0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0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0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0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0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0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0.11258825077243444</v>
      </c>
      <c r="G624" s="3">
        <f t="shared" ref="G624" si="693">G625+G626+G631</f>
        <v>0.1164608981016063</v>
      </c>
      <c r="H624" s="3">
        <f t="shared" ref="H624" si="694">H625+H626+H631</f>
        <v>0.1122886306612209</v>
      </c>
      <c r="I624" s="3">
        <f t="shared" ref="I624" si="695">I625+I626+I631</f>
        <v>0.11610744196794474</v>
      </c>
      <c r="J624" s="3">
        <f t="shared" ref="J624" si="696">J625+J626+J631</f>
        <v>0.11588575059152097</v>
      </c>
      <c r="K624" s="3">
        <f t="shared" ref="K624" si="697">K625+K626+K631</f>
        <v>0.11264075173798306</v>
      </c>
      <c r="L624" s="3">
        <f t="shared" ref="L624:O624" si="698">L625+L626+L631</f>
        <v>0.10942816413256769</v>
      </c>
      <c r="M624" s="3">
        <f t="shared" si="698"/>
        <v>0.1062238146109437</v>
      </c>
      <c r="N624" s="3">
        <f t="shared" si="698"/>
        <v>0.10621834849217381</v>
      </c>
      <c r="O624" s="3">
        <f t="shared" si="698"/>
        <v>0.10623250489622015</v>
      </c>
      <c r="P624" s="3">
        <f>P625+P626+P631</f>
        <v>0.106240096815128</v>
      </c>
      <c r="Q624" s="3">
        <f>Q625+Q626+Q631</f>
        <v>0.10628998551842744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0.11258825077243444</v>
      </c>
      <c r="G626" s="1">
        <f t="shared" ref="G626:K626" si="699">SUM(G627:G630)</f>
        <v>0.11645247946495943</v>
      </c>
      <c r="H626" s="1">
        <f t="shared" si="699"/>
        <v>0.11226956775826755</v>
      </c>
      <c r="I626" s="1">
        <f t="shared" si="699"/>
        <v>0.11606296989334916</v>
      </c>
      <c r="J626" s="1">
        <f t="shared" si="699"/>
        <v>0.11581970510832282</v>
      </c>
      <c r="K626" s="1">
        <f t="shared" si="699"/>
        <v>0.1125683106372395</v>
      </c>
      <c r="L626" s="1">
        <f t="shared" ref="L626:O626" si="700">SUM(L627:L630)</f>
        <v>0.10935262603933038</v>
      </c>
      <c r="M626" s="1">
        <f t="shared" si="700"/>
        <v>0.10613849664951498</v>
      </c>
      <c r="N626" s="1">
        <f t="shared" si="700"/>
        <v>0.10613015860954361</v>
      </c>
      <c r="O626" s="1">
        <f t="shared" si="700"/>
        <v>0.10612320549309109</v>
      </c>
      <c r="P626" s="1">
        <f>SUM(P627:P630)</f>
        <v>0.10612168953799146</v>
      </c>
      <c r="Q626" s="1">
        <f>SUM(Q627:Q630)</f>
        <v>0.10607542949146793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0.11258825077243444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0.11645247946495943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0.11226956775826755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0.11606296989334916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0.11581970510832282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0.1125683106372395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0.10935262603933038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0.10613849664951498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0.10613015860954361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0.10612320549309109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0.10612168953799146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0.10607542949146793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8.41863664687125E-6</v>
      </c>
      <c r="H631" s="1">
        <f t="shared" si="701"/>
        <v>1.9062902953356757E-5</v>
      </c>
      <c r="I631" s="1">
        <f t="shared" si="701"/>
        <v>4.4472074595586229E-5</v>
      </c>
      <c r="J631" s="1">
        <f t="shared" si="701"/>
        <v>6.6045483198143209E-5</v>
      </c>
      <c r="K631" s="1">
        <f t="shared" si="701"/>
        <v>7.2441100743562994E-5</v>
      </c>
      <c r="L631" s="1">
        <f t="shared" ref="L631:O631" si="702">SUM(L632:L633)</f>
        <v>7.5538093237311529E-5</v>
      </c>
      <c r="M631" s="1">
        <f t="shared" si="702"/>
        <v>8.5317961428722466E-5</v>
      </c>
      <c r="N631" s="1">
        <f t="shared" si="702"/>
        <v>8.8189882630188655E-5</v>
      </c>
      <c r="O631" s="1">
        <f t="shared" si="702"/>
        <v>1.0929940312904558E-4</v>
      </c>
      <c r="P631" s="1">
        <f>SUM(P632:P633)</f>
        <v>1.1840727713653797E-4</v>
      </c>
      <c r="Q631" s="1">
        <f>SUM(Q632:Q633)</f>
        <v>2.1455602695950497E-4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8.41863664687125E-6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1.9062902953356757E-5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4.4472074595586229E-5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6.6045483198143209E-5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7.2441100743562994E-5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7.5538093237311529E-5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8.5317961428722466E-5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8.8189882630188655E-5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1.0929940312904558E-4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1.1840727713653797E-4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2.1455602695950497E-4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0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0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0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0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0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0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0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2.5255909940613735E-5</v>
      </c>
      <c r="H634" s="3">
        <f t="shared" ref="H634" si="704">H635+H636+H641</f>
        <v>5.718870886007024E-5</v>
      </c>
      <c r="I634" s="3">
        <f t="shared" ref="I634" si="705">I635+I636+I641</f>
        <v>1.3341622378675863E-4</v>
      </c>
      <c r="J634" s="3">
        <f t="shared" ref="J634" si="706">J635+J636+J641</f>
        <v>1.9813644959442925E-4</v>
      </c>
      <c r="K634" s="3">
        <f t="shared" ref="K634" si="707">K635+K636+K641</f>
        <v>2.1732330223068853E-4</v>
      </c>
      <c r="L634" s="3">
        <f t="shared" ref="L634:O634" si="708">L635+L636+L641</f>
        <v>2.2661427971193453E-4</v>
      </c>
      <c r="M634" s="3">
        <f t="shared" si="708"/>
        <v>2.5595388428616725E-4</v>
      </c>
      <c r="N634" s="3">
        <f t="shared" si="708"/>
        <v>2.645696478905654E-4</v>
      </c>
      <c r="O634" s="3">
        <f t="shared" si="708"/>
        <v>3.2789820938713623E-4</v>
      </c>
      <c r="P634" s="3">
        <f>P635+P636+P641</f>
        <v>3.5522183140961365E-4</v>
      </c>
      <c r="Q634" s="3">
        <f>Q635+Q636+Q641</f>
        <v>6.436680808785143E-4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2.5255909940613735E-5</v>
      </c>
      <c r="H641" s="1">
        <f t="shared" ref="H641" si="716">SUM(H642:H643)</f>
        <v>5.718870886007024E-5</v>
      </c>
      <c r="I641" s="1">
        <f t="shared" ref="I641" si="717">SUM(I642:I643)</f>
        <v>1.3341622378675863E-4</v>
      </c>
      <c r="J641" s="1">
        <f t="shared" ref="J641" si="718">SUM(J642:J643)</f>
        <v>1.9813644959442925E-4</v>
      </c>
      <c r="K641" s="1">
        <f t="shared" ref="K641" si="719">SUM(K642:K643)</f>
        <v>2.1732330223068853E-4</v>
      </c>
      <c r="L641" s="1">
        <f t="shared" ref="L641:O641" si="720">SUM(L642:L643)</f>
        <v>2.2661427971193453E-4</v>
      </c>
      <c r="M641" s="1">
        <f t="shared" si="720"/>
        <v>2.5595388428616725E-4</v>
      </c>
      <c r="N641" s="1">
        <f t="shared" si="720"/>
        <v>2.645696478905654E-4</v>
      </c>
      <c r="O641" s="1">
        <f t="shared" si="720"/>
        <v>3.2789820938713623E-4</v>
      </c>
      <c r="P641" s="1">
        <f>SUM(P642:P643)</f>
        <v>3.5522183140961365E-4</v>
      </c>
      <c r="Q641" s="1">
        <f>SUM(Q642:Q643)</f>
        <v>6.436680808785143E-4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2.5255909940613735E-5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5.718870886007024E-5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1.3341622378675863E-4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1.9813644959442925E-4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2.1732330223068853E-4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2.2661427971193453E-4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2.5595388428616725E-4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2.645696478905654E-4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3.2789820938713623E-4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3.5522183140961365E-4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6.436680808785143E-4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0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0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0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0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0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0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0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13.477461174667875</v>
      </c>
      <c r="G644" s="3">
        <f t="shared" ref="G644" si="721">G645+G646+G651</f>
        <v>22.174437382908078</v>
      </c>
      <c r="H644" s="3">
        <f t="shared" ref="H644" si="722">H645+H646+H651</f>
        <v>22.192384393555209</v>
      </c>
      <c r="I644" s="3">
        <f t="shared" ref="I644" si="723">I645+I646+I651</f>
        <v>22.520014325905983</v>
      </c>
      <c r="J644" s="3">
        <f t="shared" ref="J644" si="724">J645+J646+J651</f>
        <v>22.499837851121804</v>
      </c>
      <c r="K644" s="3">
        <f t="shared" ref="K644" si="725">K645+K646+K651</f>
        <v>22.226841690229694</v>
      </c>
      <c r="L644" s="3">
        <f t="shared" ref="L644:O644" si="726">L645+L646+L651</f>
        <v>21.950826622192146</v>
      </c>
      <c r="M644" s="3">
        <f t="shared" si="726"/>
        <v>21.675006879231034</v>
      </c>
      <c r="N644" s="3">
        <f t="shared" si="726"/>
        <v>21.675261951575575</v>
      </c>
      <c r="O644" s="3">
        <f t="shared" si="726"/>
        <v>21.676395538604581</v>
      </c>
      <c r="P644" s="3">
        <f>P645+P646+P651</f>
        <v>21.677385333073701</v>
      </c>
      <c r="Q644" s="3">
        <f>Q645+Q646+Q651</f>
        <v>21.682973747310385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3.7980884154034444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12.162567233633743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12.539765895305477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12.540414067414439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12.540423311179778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12.543526797962388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12.54375828571246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12.54397934336837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12.544090900284228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12.54452001030511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12.545169152803652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12.547359972459574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9.6793727592644299</v>
      </c>
      <c r="G646" s="1">
        <f t="shared" ref="G646" si="727">SUM(G647:G650)</f>
        <v>10.011586020287504</v>
      </c>
      <c r="H646" s="1">
        <f t="shared" ref="H646" si="728">SUM(H647:H650)</f>
        <v>9.6519751252750563</v>
      </c>
      <c r="I646" s="1">
        <f t="shared" ref="I646" si="729">SUM(I647:I650)</f>
        <v>9.9780993259739432</v>
      </c>
      <c r="J646" s="1">
        <f t="shared" ref="J646" si="730">SUM(J647:J650)</f>
        <v>9.9571855048840909</v>
      </c>
      <c r="K646" s="1">
        <f t="shared" ref="K646" si="731">SUM(K647:K650)</f>
        <v>9.6808700051172103</v>
      </c>
      <c r="L646" s="1">
        <f t="shared" ref="L646:O646" si="732">SUM(L647:L650)</f>
        <v>9.4045189258329263</v>
      </c>
      <c r="M646" s="1">
        <f t="shared" si="732"/>
        <v>9.1281480546644413</v>
      </c>
      <c r="N646" s="1">
        <f t="shared" si="732"/>
        <v>9.1281946427525789</v>
      </c>
      <c r="O646" s="1">
        <f t="shared" si="732"/>
        <v>9.128186673443869</v>
      </c>
      <c r="P646" s="1">
        <f>SUM(P647:P650)</f>
        <v>9.1282199346666921</v>
      </c>
      <c r="Q646" s="1">
        <f>SUM(Q647:Q650)</f>
        <v>9.1283725089409256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9.6793727592644299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10.011586020287504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9.6519751252750563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9.9780993259739432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9.9571855048840909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9.6776584773558287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9.4012014786384235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9.1248781833825809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9.1241613501747665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9.1235635808203117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9.1234332519947561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9.1194562097093428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3.2115277613818578E-3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3.317447194502427E-3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3.2698712818598772E-3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4.0332925778116535E-3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4.6230926235576357E-3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4.7866826719366613E-3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8.9162992315820252E-3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0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0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0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0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0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0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0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2.8412898683190436E-4</v>
      </c>
      <c r="H651" s="1">
        <f t="shared" ref="H651" si="734">SUM(H652:H653)</f>
        <v>6.4337297467579029E-4</v>
      </c>
      <c r="I651" s="1">
        <f t="shared" ref="I651" si="735">SUM(I652:I653)</f>
        <v>1.5009325176010343E-3</v>
      </c>
      <c r="J651" s="1">
        <f t="shared" ref="J651" si="736">SUM(J652:J653)</f>
        <v>2.2290350579373306E-3</v>
      </c>
      <c r="K651" s="1">
        <f t="shared" ref="K651" si="737">SUM(K652:K653)</f>
        <v>2.4448871500952485E-3</v>
      </c>
      <c r="L651" s="1">
        <f t="shared" ref="L651:O651" si="738">SUM(L652:L653)</f>
        <v>2.5494106467592631E-3</v>
      </c>
      <c r="M651" s="1">
        <f t="shared" si="738"/>
        <v>2.8794811982193829E-3</v>
      </c>
      <c r="N651" s="1">
        <f t="shared" si="738"/>
        <v>2.9764085387688636E-3</v>
      </c>
      <c r="O651" s="1">
        <f t="shared" si="738"/>
        <v>3.6888548556052833E-3</v>
      </c>
      <c r="P651" s="1">
        <f>SUM(P652:P653)</f>
        <v>3.9962456033581532E-3</v>
      </c>
      <c r="Q651" s="1">
        <f>SUM(Q652:Q653)</f>
        <v>7.2412659098832904E-3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2.8412898683190436E-4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6.4337297467579029E-4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1.5009325176010343E-3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2.2290350579373306E-3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2.4448871500952485E-3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2.5494106467592631E-3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2.8794811982193829E-3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2.9764085387688636E-3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3.6888548556052833E-3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3.9962456033581532E-3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7.2412659098832904E-3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0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0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0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0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0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0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0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0.34965034965035052</v>
      </c>
      <c r="G655" s="4">
        <f t="shared" si="739"/>
        <v>0.34965034965035013</v>
      </c>
      <c r="H655" s="4">
        <f t="shared" si="739"/>
        <v>0.34965034965035025</v>
      </c>
      <c r="I655" s="4">
        <f t="shared" si="739"/>
        <v>0.34965034965035008</v>
      </c>
      <c r="J655" s="4">
        <f t="shared" si="739"/>
        <v>0.3496503496503503</v>
      </c>
      <c r="K655" s="4">
        <f t="shared" si="739"/>
        <v>0.34965034965034986</v>
      </c>
      <c r="L655" s="4">
        <f t="shared" ref="L655:O655" si="740">IFERROR(SUM(L635,L625,L615)/L645,"-")</f>
        <v>0.34965034965035025</v>
      </c>
      <c r="M655" s="4">
        <f t="shared" si="740"/>
        <v>0.34965034965035013</v>
      </c>
      <c r="N655" s="4">
        <f t="shared" si="740"/>
        <v>0.34965034965035008</v>
      </c>
      <c r="O655" s="4">
        <f t="shared" si="740"/>
        <v>0.34965034965034947</v>
      </c>
      <c r="P655" s="4">
        <f>IFERROR(SUM(P635,P625,P615)/P645,"-")</f>
        <v>0.34965034965034986</v>
      </c>
      <c r="Q655" s="4">
        <f>IFERROR(SUM(Q635,Q625,Q615)/Q645,"-")</f>
        <v>0.34965034965034958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0.59322033898305104</v>
      </c>
      <c r="G656" s="4">
        <f t="shared" si="741"/>
        <v>0.59322033898305127</v>
      </c>
      <c r="H656" s="4">
        <f t="shared" si="741"/>
        <v>0.59322033898305193</v>
      </c>
      <c r="I656" s="4">
        <f t="shared" si="741"/>
        <v>0.59322033898305015</v>
      </c>
      <c r="J656" s="4">
        <f t="shared" si="741"/>
        <v>0.59322033898305149</v>
      </c>
      <c r="K656" s="4">
        <f t="shared" si="741"/>
        <v>0.59322033898305071</v>
      </c>
      <c r="L656" s="4">
        <f t="shared" ref="L656:O656" si="742">IFERROR(SUM(L637,L627,L617)/L647,"-")</f>
        <v>0.59322033898305171</v>
      </c>
      <c r="M656" s="4">
        <f t="shared" si="742"/>
        <v>0.59322033898305038</v>
      </c>
      <c r="N656" s="4">
        <f t="shared" si="742"/>
        <v>0.59322033898305093</v>
      </c>
      <c r="O656" s="4">
        <f t="shared" si="742"/>
        <v>0.5932203389830506</v>
      </c>
      <c r="P656" s="4">
        <f t="shared" ref="P656:Q659" si="743">IFERROR(SUM(P637,P627,P617)/P647,"-")</f>
        <v>0.5932203389830506</v>
      </c>
      <c r="Q656" s="4">
        <f t="shared" si="743"/>
        <v>0.59322033898305115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0.70000000000000073</v>
      </c>
      <c r="L658" s="4">
        <f t="shared" ref="L658:O658" si="745">IFERROR(SUM(L639,L629,L619)/L649,"-")</f>
        <v>0.69999999999999984</v>
      </c>
      <c r="M658" s="4">
        <f t="shared" si="745"/>
        <v>0.70000000000000018</v>
      </c>
      <c r="N658" s="4">
        <f t="shared" si="745"/>
        <v>0.70000000000000018</v>
      </c>
      <c r="O658" s="4">
        <f t="shared" si="745"/>
        <v>0.69999999999999962</v>
      </c>
      <c r="P658" s="4">
        <f t="shared" si="743"/>
        <v>0.7000000000000004</v>
      </c>
      <c r="Q658" s="4">
        <f t="shared" si="743"/>
        <v>0.6999999999999994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 t="str">
        <f t="shared" si="741"/>
        <v>-</v>
      </c>
      <c r="L659" s="4" t="str">
        <f t="shared" ref="L659:O659" si="746">IFERROR(SUM(L640,L630,L620)/L650,"-")</f>
        <v>-</v>
      </c>
      <c r="M659" s="4" t="str">
        <f t="shared" si="746"/>
        <v>-</v>
      </c>
      <c r="N659" s="4" t="str">
        <f t="shared" si="746"/>
        <v>-</v>
      </c>
      <c r="O659" s="4" t="str">
        <f t="shared" si="746"/>
        <v>-</v>
      </c>
      <c r="P659" s="4" t="str">
        <f t="shared" si="743"/>
        <v>-</v>
      </c>
      <c r="Q659" s="4" t="str">
        <f t="shared" si="743"/>
        <v>-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0.8592592592592595</v>
      </c>
      <c r="H660" s="4">
        <f t="shared" si="747"/>
        <v>0.85925925925925872</v>
      </c>
      <c r="I660" s="4">
        <f t="shared" si="747"/>
        <v>0.85925925925925994</v>
      </c>
      <c r="J660" s="4">
        <f t="shared" si="747"/>
        <v>0.85925925925925839</v>
      </c>
      <c r="K660" s="4">
        <f t="shared" si="747"/>
        <v>0.8592592592592585</v>
      </c>
      <c r="L660" s="4">
        <f t="shared" ref="L660:O660" si="748">IFERROR(SUM(L642,L632,L622)/L652,"-")</f>
        <v>0.85925925925925895</v>
      </c>
      <c r="M660" s="4">
        <f t="shared" si="748"/>
        <v>0.85925925925925828</v>
      </c>
      <c r="N660" s="4">
        <f t="shared" si="748"/>
        <v>0.8592592592592585</v>
      </c>
      <c r="O660" s="4">
        <f t="shared" si="748"/>
        <v>0.8592592592592585</v>
      </c>
      <c r="P660" s="4">
        <f>IFERROR(SUM(P642,P632,P622)/P652,"-")</f>
        <v>0.85925925925925939</v>
      </c>
      <c r="Q660" s="4">
        <f>IFERROR(SUM(Q642,Q632,Q622)/Q652,"-")</f>
        <v>0.85925925925925906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 t="str">
        <f t="shared" si="747"/>
        <v>-</v>
      </c>
      <c r="L661" s="4" t="str">
        <f t="shared" ref="L661:O661" si="749">IFERROR(SUM(L643,L633,L623)/L653,"-")</f>
        <v>-</v>
      </c>
      <c r="M661" s="4" t="str">
        <f t="shared" si="749"/>
        <v>-</v>
      </c>
      <c r="N661" s="4" t="str">
        <f t="shared" si="749"/>
        <v>-</v>
      </c>
      <c r="O661" s="4" t="str">
        <f t="shared" si="749"/>
        <v>-</v>
      </c>
      <c r="P661" s="4" t="str">
        <f>IFERROR(SUM(P643,P633,P623)/P653,"-")</f>
        <v>-</v>
      </c>
      <c r="Q661" s="4" t="str">
        <f>IFERROR(SUM(Q643,Q633,Q623)/Q653,"-")</f>
        <v>-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4.5017633301969225E-3</v>
      </c>
      <c r="G662" s="3">
        <f t="shared" ref="G662:K662" si="750">SUM(G663,G667,G676)</f>
        <v>7.090405649027489E-3</v>
      </c>
      <c r="H662" s="3">
        <f t="shared" si="750"/>
        <v>7.2251030122867108E-3</v>
      </c>
      <c r="I662" s="3">
        <f t="shared" si="750"/>
        <v>2.7047904101848815E-2</v>
      </c>
      <c r="J662" s="3">
        <f t="shared" si="750"/>
        <v>7.7858507767917348E-2</v>
      </c>
      <c r="K662" s="3">
        <f t="shared" si="750"/>
        <v>0.11062692918359682</v>
      </c>
      <c r="L662" s="3">
        <f t="shared" ref="L662:O662" si="751">SUM(L663,L667,L676)</f>
        <v>0.11092312098157131</v>
      </c>
      <c r="M662" s="3">
        <f t="shared" si="751"/>
        <v>0.30336079767221658</v>
      </c>
      <c r="N662" s="3">
        <f t="shared" si="751"/>
        <v>0.31680345257978842</v>
      </c>
      <c r="O662" s="3">
        <f t="shared" si="751"/>
        <v>0.74926747827380835</v>
      </c>
      <c r="P662" s="3">
        <f>SUM(P663,P667,P676)</f>
        <v>0.85680463753213565</v>
      </c>
      <c r="Q662" s="3">
        <f>SUM(Q663,Q667,Q676)</f>
        <v>1.0236473124129122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4.5017633301969225E-3</v>
      </c>
      <c r="G663" s="1">
        <f>[1]Other_transformation!C$28</f>
        <v>7.090405649027489E-3</v>
      </c>
      <c r="H663" s="1">
        <f>[1]Other_transformation!D$28</f>
        <v>7.2251030122867108E-3</v>
      </c>
      <c r="I663" s="1">
        <f>[1]Other_transformation!E$28</f>
        <v>2.7047904101848815E-2</v>
      </c>
      <c r="J663" s="1">
        <f>[1]Other_transformation!F$28</f>
        <v>7.7858507767917348E-2</v>
      </c>
      <c r="K663" s="1">
        <f>[1]Other_transformation!G$28</f>
        <v>0.11062692918359682</v>
      </c>
      <c r="L663" s="1">
        <f>[1]Other_transformation!H$28</f>
        <v>0.11092312098157131</v>
      </c>
      <c r="M663" s="1">
        <f>[1]Other_transformation!I$28</f>
        <v>0.2797185511514988</v>
      </c>
      <c r="N663" s="1">
        <f>[1]Other_transformation!J$28</f>
        <v>0.294433209127336</v>
      </c>
      <c r="O663" s="1">
        <f>[1]Other_transformation!K$28</f>
        <v>0.71296755919386356</v>
      </c>
      <c r="P663" s="1">
        <f>[1]Other_transformation!L$28</f>
        <v>0.8189200964042016</v>
      </c>
      <c r="Q663" s="1">
        <f>[1]Other_transformation!M$28</f>
        <v>0.92461065495739314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4.5017633301969225E-3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7.090405649027489E-3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7.2251030122867108E-3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2.6997950641887342E-2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7.6478017200879975E-2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7.7516010527288112E-2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6.8937131131228416E-2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0.22415568961528601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0.24455196117630498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0.6591464899303211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0.76634842444884377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0.82503657798816188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4.9953459961472048E-5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1.3804905670373787E-3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3.9491240034495462E-3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5.0148337517099658E-3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5.2224274888168108E-3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5.2415062184947934E-3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5.4131472700327749E-3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4.5090498727051757E-3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9.0744040313531765E-3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2.9161794652859167E-2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3.6971156098632919E-2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5.0340434047395959E-2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4.4639741732536244E-2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4.8407921993509732E-2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4.8062622082652669E-2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9.0499672937878112E-2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5.5004421234876371E-3</v>
      </c>
      <c r="N667" s="1">
        <f>SUM([1]Other_transformation!J$29:J$30)</f>
        <v>5.6114789458322446E-3</v>
      </c>
      <c r="O667" s="1">
        <f>SUM([1]Other_transformation!K$29:K$30)</f>
        <v>6.7487274386825967E-3</v>
      </c>
      <c r="P667" s="1">
        <f>SUM([1]Other_transformation!L$29:L$30)</f>
        <v>6.8630510492290594E-3</v>
      </c>
      <c r="Q667" s="1">
        <f>SUM([1]Other_transformation!M$29:M$30)</f>
        <v>1.3767448898730656E-2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5.5004421234876371E-3</v>
      </c>
      <c r="N668" s="1">
        <f>[1]Other_transformation!J$29</f>
        <v>5.6114789458322446E-3</v>
      </c>
      <c r="O668" s="1">
        <f>[1]Other_transformation!K$29</f>
        <v>6.7487274386825967E-3</v>
      </c>
      <c r="P668" s="1">
        <f>[1]Other_transformation!L$29</f>
        <v>6.8630510492290594E-3</v>
      </c>
      <c r="Q668" s="1">
        <f>[1]Other_transformation!M$29</f>
        <v>1.3767448898730656E-2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0</v>
      </c>
      <c r="N669" s="1">
        <f>[1]Other_transformation!J$30</f>
        <v>0</v>
      </c>
      <c r="O669" s="1">
        <f>[1]Other_transformation!K$30</f>
        <v>0</v>
      </c>
      <c r="P669" s="1">
        <f>[1]Other_transformation!L$30</f>
        <v>0</v>
      </c>
      <c r="Q669" s="1">
        <f>[1]Other_transformation!M$30</f>
        <v>0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5.5004421234876371E-3</v>
      </c>
      <c r="N673" s="1">
        <f t="shared" si="764"/>
        <v>5.6114789458322446E-3</v>
      </c>
      <c r="O673" s="1">
        <f t="shared" si="764"/>
        <v>6.7487274386825967E-3</v>
      </c>
      <c r="P673" s="1">
        <f>SUM(P674:P675)</f>
        <v>6.8630510492290594E-3</v>
      </c>
      <c r="Q673" s="1">
        <f>SUM(Q674:Q675)</f>
        <v>1.3767448898730656E-2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5.5004421234876371E-3</v>
      </c>
      <c r="N674" s="1">
        <f>IFERROR([1]Energy_Balances!J$157/([1]Energy_Balances!J$157+[1]Energy_Balances!J$72),0)*N668</f>
        <v>5.6114789458322446E-3</v>
      </c>
      <c r="O674" s="1">
        <f>IFERROR([1]Energy_Balances!K$157/([1]Energy_Balances!K$157+[1]Energy_Balances!K$72),0)*O668</f>
        <v>6.7487274386825967E-3</v>
      </c>
      <c r="P674" s="1">
        <f>IFERROR([1]Energy_Balances!L$157/([1]Energy_Balances!L$157+[1]Energy_Balances!L$72),0)*P668</f>
        <v>6.8630510492290594E-3</v>
      </c>
      <c r="Q674" s="1">
        <f>IFERROR([1]Energy_Balances!M$157/([1]Energy_Balances!M$157+[1]Energy_Balances!M$72),0)*Q668</f>
        <v>1.3767448898730656E-2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0</v>
      </c>
      <c r="N675" s="1">
        <f>IFERROR([1]Energy_Balances!J$157/([1]Energy_Balances!J$157+[1]Energy_Balances!J$72),0)*N669</f>
        <v>0</v>
      </c>
      <c r="O675" s="1">
        <f>IFERROR([1]Energy_Balances!K$157/([1]Energy_Balances!K$157+[1]Energy_Balances!K$72),0)*O669</f>
        <v>0</v>
      </c>
      <c r="P675" s="1">
        <f>IFERROR([1]Energy_Balances!L$157/([1]Energy_Balances!L$157+[1]Energy_Balances!L$72),0)*P669</f>
        <v>0</v>
      </c>
      <c r="Q675" s="1">
        <f>IFERROR([1]Energy_Balances!M$157/([1]Energy_Balances!M$157+[1]Energy_Balances!M$72),0)*Q669</f>
        <v>0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1.8141804397230125E-2</v>
      </c>
      <c r="N676" s="1">
        <f t="shared" si="768"/>
        <v>1.6758764506620175E-2</v>
      </c>
      <c r="O676" s="1">
        <f t="shared" si="768"/>
        <v>2.9551191641262225E-2</v>
      </c>
      <c r="P676" s="1">
        <f>SUM(P677:P678)</f>
        <v>3.1021490078705041E-2</v>
      </c>
      <c r="Q676" s="1">
        <f>SUM(Q677:Q678)</f>
        <v>8.5269208556788378E-2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1.8141804397230125E-2</v>
      </c>
      <c r="N677" s="1">
        <f>[1]Other_transformation!J31</f>
        <v>1.6758764506620175E-2</v>
      </c>
      <c r="O677" s="1">
        <f>[1]Other_transformation!K31</f>
        <v>2.9551191641262225E-2</v>
      </c>
      <c r="P677" s="1">
        <f>[1]Other_transformation!L31</f>
        <v>3.1021490078705041E-2</v>
      </c>
      <c r="Q677" s="1">
        <f>[1]Other_transformation!M31</f>
        <v>8.5269208556788378E-2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0</v>
      </c>
      <c r="N678" s="1">
        <f>[1]Other_transformation!J32</f>
        <v>0</v>
      </c>
      <c r="O678" s="1">
        <f>[1]Other_transformation!K32</f>
        <v>0</v>
      </c>
      <c r="P678" s="1">
        <f>[1]Other_transformation!L32</f>
        <v>0</v>
      </c>
      <c r="Q678" s="1">
        <f>[1]Other_transformation!M32</f>
        <v>0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6.5719172703604719E-3</v>
      </c>
      <c r="G679" s="3">
        <f t="shared" ref="G679:K679" si="769">SUM(G680,G684,G686,G695)</f>
        <v>1.0216722837215397E-2</v>
      </c>
      <c r="H679" s="3">
        <f t="shared" si="769"/>
        <v>1.0212159734680851E-2</v>
      </c>
      <c r="I679" s="3">
        <f t="shared" si="769"/>
        <v>3.7051923427190145E-2</v>
      </c>
      <c r="J679" s="3">
        <f t="shared" si="769"/>
        <v>0.10346645550553801</v>
      </c>
      <c r="K679" s="3">
        <f t="shared" si="769"/>
        <v>0.13863560681899537</v>
      </c>
      <c r="L679" s="3">
        <f t="shared" ref="L679:O679" si="770">SUM(L680,L684,L686,L695)</f>
        <v>0.13451705855752069</v>
      </c>
      <c r="M679" s="3">
        <f t="shared" si="770"/>
        <v>0.37313699121952659</v>
      </c>
      <c r="N679" s="3">
        <f t="shared" si="770"/>
        <v>0.3895406918923342</v>
      </c>
      <c r="O679" s="3">
        <f t="shared" si="770"/>
        <v>0.92235705253779199</v>
      </c>
      <c r="P679" s="3">
        <f>SUM(P680,P684,P686,P695)</f>
        <v>1.0542058178536451</v>
      </c>
      <c r="Q679" s="3">
        <f>SUM(Q680,Q684,Q686,Q695)</f>
        <v>1.2779941187462251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6.5719172703604719E-3</v>
      </c>
      <c r="G680" s="1">
        <f t="shared" ref="G680:K680" si="771">SUM(G681:G683)</f>
        <v>1.0216722837215397E-2</v>
      </c>
      <c r="H680" s="1">
        <f t="shared" si="771"/>
        <v>1.0212159734680851E-2</v>
      </c>
      <c r="I680" s="1">
        <f t="shared" si="771"/>
        <v>3.7051923427190145E-2</v>
      </c>
      <c r="J680" s="1">
        <f t="shared" si="771"/>
        <v>0.10346645550553801</v>
      </c>
      <c r="K680" s="1">
        <f t="shared" si="771"/>
        <v>0.13427809727316584</v>
      </c>
      <c r="L680" s="1">
        <f t="shared" ref="L680:O680" si="772">SUM(L681:L683)</f>
        <v>0.12970089262896314</v>
      </c>
      <c r="M680" s="1">
        <f t="shared" si="772"/>
        <v>0.33006984514996035</v>
      </c>
      <c r="N680" s="1">
        <f t="shared" si="772"/>
        <v>0.34926592148229219</v>
      </c>
      <c r="O680" s="1">
        <f t="shared" si="772"/>
        <v>0.85884650394516038</v>
      </c>
      <c r="P680" s="1">
        <f>SUM(P681:P683)</f>
        <v>0.98813271271868675</v>
      </c>
      <c r="Q680" s="1">
        <f>SUM(Q681:Q683)</f>
        <v>1.107708187595823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6.5719172703604719E-3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1.0216722837215397E-2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1.0212159734680851E-2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3.6983494029982647E-2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0.1016319165460199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0.10002065874488789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8.6441543738217413E-2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0.27336059709181215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0.29823409899549397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0.80383718284185457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0.93457124932785707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1.0061421682782459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6.8429397207495998E-5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1.834538959518112E-3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5.0956438754187726E-3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6.2881927921128108E-3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6.3688140107522086E-3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6.3920807542619416E-3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6.6013991097960698E-3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5.4988413081770446E-3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1.1066346379698984E-2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2.9161794652859167E-2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3.6971156098632919E-2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5.0340434047395959E-2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4.4639741732536244E-2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4.8407921993509732E-2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4.8062622082652669E-2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9.0499672937878112E-2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4.3575095458295403E-3</v>
      </c>
      <c r="L684" s="1">
        <f t="shared" si="779"/>
        <v>4.8161659285575449E-3</v>
      </c>
      <c r="M684" s="1">
        <f t="shared" si="779"/>
        <v>5.5933815608217637E-3</v>
      </c>
      <c r="N684" s="1">
        <f t="shared" si="779"/>
        <v>4.959971303615131E-3</v>
      </c>
      <c r="O684" s="1">
        <f t="shared" si="779"/>
        <v>5.3786579992788526E-3</v>
      </c>
      <c r="P684" s="1">
        <f>P685</f>
        <v>5.340291342516958E-3</v>
      </c>
      <c r="Q684" s="1">
        <f>Q685</f>
        <v>1.0055519215319773E-2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4.3575095458295403E-3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4.8161659285575449E-3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5.5933815608217637E-3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4.959971303615131E-3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5.3786579992788526E-3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5.340291342516958E-3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1.0055519215319773E-2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7.2374238466942501E-3</v>
      </c>
      <c r="N686" s="1">
        <f t="shared" si="781"/>
        <v>7.3835249287266388E-3</v>
      </c>
      <c r="O686" s="1">
        <f t="shared" si="781"/>
        <v>8.8799045245823594E-3</v>
      </c>
      <c r="P686" s="1">
        <f>SUM(P687:P688)</f>
        <v>9.0303303279329703E-3</v>
      </c>
      <c r="Q686" s="1">
        <f>SUM(Q687:Q688)</f>
        <v>1.8115064340435069E-2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7.2374238466942501E-3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7.3835249287266388E-3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8.8799045245823594E-3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9.0303303279329703E-3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1.8115064340435069E-2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0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0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0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0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0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7.2374238466942501E-3</v>
      </c>
      <c r="N692" s="1">
        <f t="shared" si="790"/>
        <v>7.3835249287266388E-3</v>
      </c>
      <c r="O692" s="1">
        <f t="shared" si="790"/>
        <v>8.8799045245823594E-3</v>
      </c>
      <c r="P692" s="1">
        <f>SUM(P693:P694)</f>
        <v>9.0303303279329703E-3</v>
      </c>
      <c r="Q692" s="1">
        <f>SUM(Q693:Q694)</f>
        <v>1.8115064340435069E-2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7.2374238466942501E-3</v>
      </c>
      <c r="N693" s="1">
        <f t="shared" si="792"/>
        <v>7.3835249287266388E-3</v>
      </c>
      <c r="O693" s="1">
        <f t="shared" si="792"/>
        <v>8.8799045245823594E-3</v>
      </c>
      <c r="P693" s="1">
        <f>IFERROR(P674/P668,0)*P687</f>
        <v>9.0303303279329703E-3</v>
      </c>
      <c r="Q693" s="1">
        <f>IFERROR(Q674/Q668,0)*Q687</f>
        <v>1.8115064340435069E-2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0</v>
      </c>
      <c r="N694" s="1">
        <f t="shared" si="793"/>
        <v>0</v>
      </c>
      <c r="O694" s="1">
        <f t="shared" si="793"/>
        <v>0</v>
      </c>
      <c r="P694" s="1">
        <f>IFERROR(P675/P669,0)*P688</f>
        <v>0</v>
      </c>
      <c r="Q694" s="1">
        <f>IFERROR(Q675/Q669,0)*Q688</f>
        <v>0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3.0236340662050203E-2</v>
      </c>
      <c r="N695" s="1">
        <f t="shared" si="795"/>
        <v>2.7931274177700277E-2</v>
      </c>
      <c r="O695" s="1">
        <f t="shared" si="795"/>
        <v>4.9251986068770424E-2</v>
      </c>
      <c r="P695" s="1">
        <f>SUM(P696:P697)</f>
        <v>5.1702483464508384E-2</v>
      </c>
      <c r="Q695" s="1">
        <f>SUM(Q696:Q697)</f>
        <v>0.14211534759464722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3.0236340662050203E-2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2.7931274177700277E-2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4.9251986068770424E-2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5.1702483464508384E-2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0.14211534759464722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0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0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0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0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0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0.68499999999999994</v>
      </c>
      <c r="G699" s="4">
        <f t="shared" ref="G699:K699" si="797">IFERROR(G664/G681,"-")</f>
        <v>0.69400000000000039</v>
      </c>
      <c r="H699" s="4">
        <f t="shared" si="797"/>
        <v>0.70750000000000079</v>
      </c>
      <c r="I699" s="4">
        <f t="shared" si="797"/>
        <v>0.7300000000000002</v>
      </c>
      <c r="J699" s="4">
        <f t="shared" si="797"/>
        <v>0.75250000000000006</v>
      </c>
      <c r="K699" s="4">
        <f t="shared" si="797"/>
        <v>0.77500000000000002</v>
      </c>
      <c r="L699" s="4">
        <f t="shared" ref="L699:O699" si="798">IFERROR(L664/L681,"-")</f>
        <v>0.79750000000000032</v>
      </c>
      <c r="M699" s="4">
        <f t="shared" si="798"/>
        <v>0.82000000000000017</v>
      </c>
      <c r="N699" s="4">
        <f t="shared" si="798"/>
        <v>0.81999999999999973</v>
      </c>
      <c r="O699" s="4">
        <f t="shared" si="798"/>
        <v>0.8200000000000004</v>
      </c>
      <c r="P699" s="4">
        <f>IFERROR(P664/P681,"-")</f>
        <v>0.82000000000000106</v>
      </c>
      <c r="Q699" s="4">
        <f>IFERROR(Q664/Q681,"-")</f>
        <v>0.82000000000000028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0.72999999999999954</v>
      </c>
      <c r="J700" s="4">
        <f t="shared" si="800"/>
        <v>0.75249999999999972</v>
      </c>
      <c r="K700" s="4">
        <f t="shared" si="800"/>
        <v>0.77499999999999947</v>
      </c>
      <c r="L700" s="4">
        <f t="shared" ref="L700:O700" si="801">IFERROR(L665/L682,"-")</f>
        <v>0.79749999999999988</v>
      </c>
      <c r="M700" s="4">
        <f t="shared" si="801"/>
        <v>0.82</v>
      </c>
      <c r="N700" s="4">
        <f t="shared" si="801"/>
        <v>0.82000000000000017</v>
      </c>
      <c r="O700" s="4">
        <f t="shared" si="801"/>
        <v>0.81999999999999962</v>
      </c>
      <c r="P700" s="4">
        <f>IFERROR(P665/P682,"-")</f>
        <v>0.81999999999999984</v>
      </c>
      <c r="Q700" s="4">
        <f>IFERROR(Q665/Q682,"-")</f>
        <v>0.82000000000000095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0.86999999999999988</v>
      </c>
      <c r="L701" s="4">
        <f t="shared" ref="L701:O701" si="803">IFERROR(L666/SUM(L683,L685),"-")</f>
        <v>0.88474576271186434</v>
      </c>
      <c r="M701" s="4">
        <f t="shared" si="803"/>
        <v>0.90000000000000013</v>
      </c>
      <c r="N701" s="4">
        <f t="shared" si="803"/>
        <v>0.90000000000000013</v>
      </c>
      <c r="O701" s="4">
        <f t="shared" si="803"/>
        <v>0.9</v>
      </c>
      <c r="P701" s="4">
        <f>IFERROR(P666/SUM(P683,P685),"-")</f>
        <v>0.90000000000000013</v>
      </c>
      <c r="Q701" s="4">
        <f>IFERROR(Q666/SUM(Q683,Q685),"-")</f>
        <v>0.90000000000000013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0.76000000000000101</v>
      </c>
      <c r="N702" s="4">
        <f t="shared" si="805"/>
        <v>0.7599999999999999</v>
      </c>
      <c r="O702" s="4">
        <f t="shared" si="805"/>
        <v>0.76000000000000045</v>
      </c>
      <c r="P702" s="4">
        <f>IFERROR(P668/P687,"-")</f>
        <v>0.76000000000000023</v>
      </c>
      <c r="Q702" s="4">
        <f>IFERROR(Q668/Q687,"-")</f>
        <v>0.76000000000000012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 t="str">
        <f t="shared" si="806"/>
        <v>-</v>
      </c>
      <c r="N703" s="4" t="str">
        <f t="shared" si="806"/>
        <v>-</v>
      </c>
      <c r="O703" s="4" t="str">
        <f t="shared" si="806"/>
        <v>-</v>
      </c>
      <c r="P703" s="4" t="str">
        <f>IFERROR(P669/P688,"-")</f>
        <v>-</v>
      </c>
      <c r="Q703" s="4" t="str">
        <f>IFERROR(Q669/Q688,"-")</f>
        <v>-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0.60000000000000009</v>
      </c>
      <c r="N704" s="4">
        <f t="shared" si="808"/>
        <v>0.60000000000000031</v>
      </c>
      <c r="O704" s="4">
        <f t="shared" si="808"/>
        <v>0.59999999999999942</v>
      </c>
      <c r="P704" s="4">
        <f>IFERROR(P677/P696,"-")</f>
        <v>0.6000000000000002</v>
      </c>
      <c r="Q704" s="4">
        <f>IFERROR(Q677/Q696,"-")</f>
        <v>0.60000000000000031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 t="str">
        <f t="shared" si="809"/>
        <v>-</v>
      </c>
      <c r="N705" s="4" t="str">
        <f t="shared" si="809"/>
        <v>-</v>
      </c>
      <c r="O705" s="4" t="str">
        <f t="shared" si="809"/>
        <v>-</v>
      </c>
      <c r="P705" s="4" t="str">
        <f>IFERROR(P678/P697,"-")</f>
        <v>-</v>
      </c>
      <c r="Q705" s="4" t="str">
        <f>IFERROR(Q678/Q697,"-")</f>
        <v>-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1.1764724457873541</v>
      </c>
      <c r="G706" s="1">
        <f>[1]Other_transformation!C$39</f>
        <v>3.3002665311854797</v>
      </c>
      <c r="H706" s="1">
        <f>[1]Other_transformation!D$39</f>
        <v>3.1683797419726667</v>
      </c>
      <c r="I706" s="1">
        <f>[1]Other_transformation!E$39</f>
        <v>3.1681504016603745</v>
      </c>
      <c r="J706" s="1">
        <f>[1]Other_transformation!F$39</f>
        <v>3.1681571161755282</v>
      </c>
      <c r="K706" s="1">
        <f>[1]Other_transformation!G$39</f>
        <v>3.1649592328087066</v>
      </c>
      <c r="L706" s="1">
        <f>[1]Other_transformation!H$39</f>
        <v>3.1650432522441236</v>
      </c>
      <c r="M706" s="1">
        <f>[1]Other_transformation!I$39</f>
        <v>3.1732031807612748</v>
      </c>
      <c r="N706" s="1">
        <f>[1]Other_transformation!J$39</f>
        <v>3.1727222338459895</v>
      </c>
      <c r="O706" s="1">
        <f>[1]Other_transformation!K$39</f>
        <v>3.1748936478241889</v>
      </c>
      <c r="P706" s="1">
        <f>[1]Other_transformation!L$39</f>
        <v>3.1749886868060835</v>
      </c>
      <c r="Q706" s="1">
        <f>[1]Other_transformation!M$39</f>
        <v>3.1871802781045089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1.2890721946514159</v>
      </c>
      <c r="G707" s="1">
        <f>[1]Other_transformation!C$38</f>
        <v>3.616133837663067</v>
      </c>
      <c r="H707" s="1">
        <f>[1]Other_transformation!D$38</f>
        <v>3.47162421193842</v>
      </c>
      <c r="I707" s="1">
        <f>[1]Other_transformation!E$38</f>
        <v>3.4713729215484532</v>
      </c>
      <c r="J707" s="1">
        <f>[1]Other_transformation!F$38</f>
        <v>3.4713802787074064</v>
      </c>
      <c r="K707" s="1">
        <f>[1]Other_transformation!G$38</f>
        <v>3.4678763270894382</v>
      </c>
      <c r="L707" s="1">
        <f>[1]Other_transformation!H$38</f>
        <v>3.4679683879943899</v>
      </c>
      <c r="M707" s="1">
        <f>[1]Other_transformation!I$38</f>
        <v>3.4769093002949454</v>
      </c>
      <c r="N707" s="1">
        <f>[1]Other_transformation!J$38</f>
        <v>3.4763823221257453</v>
      </c>
      <c r="O707" s="1">
        <f>[1]Other_transformation!K$38</f>
        <v>3.4787615613441294</v>
      </c>
      <c r="P707" s="1">
        <f>[1]Other_transformation!L$38</f>
        <v>3.4788656964723335</v>
      </c>
      <c r="Q707" s="1">
        <f>[1]Other_transformation!M$38</f>
        <v>3.4922241405290819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0.91265054871925899</v>
      </c>
      <c r="G708" s="14">
        <f t="shared" si="810"/>
        <v>0.91265054871925955</v>
      </c>
      <c r="H708" s="14">
        <f t="shared" si="810"/>
        <v>0.91265054871925977</v>
      </c>
      <c r="I708" s="14">
        <f t="shared" si="810"/>
        <v>0.91265054871925944</v>
      </c>
      <c r="J708" s="14">
        <f t="shared" si="810"/>
        <v>0.91265054871925888</v>
      </c>
      <c r="K708" s="14">
        <f t="shared" si="810"/>
        <v>0.91265054871925966</v>
      </c>
      <c r="L708" s="14">
        <f t="shared" ref="L708:O708" si="811">L706/L707</f>
        <v>0.91265054871925888</v>
      </c>
      <c r="M708" s="14">
        <f t="shared" si="811"/>
        <v>0.91265054871925844</v>
      </c>
      <c r="N708" s="14">
        <f t="shared" si="811"/>
        <v>0.91265054871925788</v>
      </c>
      <c r="O708" s="14">
        <f t="shared" si="811"/>
        <v>0.91265054871925988</v>
      </c>
      <c r="P708" s="14">
        <f>P706/P707</f>
        <v>0.91265054871925932</v>
      </c>
      <c r="Q708" s="14">
        <f>Q706/Q707</f>
        <v>0.91265054871925888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5.9796492642925632</v>
      </c>
      <c r="G709" s="17" cm="1">
        <f t="array" ref="G709">SUMPRODUCT(("CT_CWODPLT"=[1]OUT_SyntheticFuels!$C$4:$C$1000)*1,("Var_Fout"=[1]OUT_SyntheticFuels!$B$4:$B$1000)*1,[1]OUT_SyntheticFuels!F$4:F$1000)</f>
        <v>6.9696551297076956</v>
      </c>
      <c r="H709" s="17" cm="1">
        <f t="array" ref="H709">SUMPRODUCT(("CT_CWODPLT"=[1]OUT_SyntheticFuels!$C$4:$C$1000)*1,("Var_Fout"=[1]OUT_SyntheticFuels!$B$4:$B$1000)*1,[1]OUT_SyntheticFuels!G$4:G$1000)</f>
        <v>6.7852335557423302</v>
      </c>
      <c r="I709" s="17" cm="1">
        <f t="array" ref="I709">SUMPRODUCT(("CT_CWODPLT"=[1]OUT_SyntheticFuels!$C$4:$C$1000)*1,("Var_Fout"=[1]OUT_SyntheticFuels!$B$4:$B$1000)*1,[1]OUT_SyntheticFuels!H$4:H$1000)</f>
        <v>7.1530637725786104</v>
      </c>
      <c r="J709" s="17" cm="1">
        <f t="array" ref="J709">SUMPRODUCT(("CT_CWODPLT"=[1]OUT_SyntheticFuels!$C$4:$C$1000)*1,("Var_Fout"=[1]OUT_SyntheticFuels!$B$4:$B$1000)*1,[1]OUT_SyntheticFuels!I$4:I$1000)</f>
        <v>7.439662959019504</v>
      </c>
      <c r="K709" s="17" cm="1">
        <f t="array" ref="K709">SUMPRODUCT(("CT_CWODPLT"=[1]OUT_SyntheticFuels!$C$4:$C$1000)*1,("Var_Fout"=[1]OUT_SyntheticFuels!$B$4:$B$1000)*1,[1]OUT_SyntheticFuels!J$4:J$1000)</f>
        <v>7.9005310732941378</v>
      </c>
      <c r="L709" s="17" cm="1">
        <f t="array" ref="L709">SUMPRODUCT(("CT_CWODPLT"=[1]OUT_SyntheticFuels!$C$4:$C$1000)*1,("Var_Fout"=[1]OUT_SyntheticFuels!$B$4:$B$1000)*1,[1]OUT_SyntheticFuels!K$4:K$1000)</f>
        <v>7.8267889894281915</v>
      </c>
      <c r="M709" s="17" cm="1">
        <f t="array" ref="M709">SUMPRODUCT(("CT_CWODPLT"=[1]OUT_SyntheticFuels!$C$4:$C$1000)*1,("Var_Fout"=[1]OUT_SyntheticFuels!$B$4:$B$1000)*1,[1]OUT_SyntheticFuels!L$4:L$1000)</f>
        <v>7.9529949761616452</v>
      </c>
      <c r="N709" s="17" cm="1">
        <f t="array" ref="N709">SUMPRODUCT(("CT_CWODPLT"=[1]OUT_SyntheticFuels!$C$4:$C$1000)*1,("Var_Fout"=[1]OUT_SyntheticFuels!$B$4:$B$1000)*1,[1]OUT_SyntheticFuels!M$4:M$1000)</f>
        <v>7.9317850689604059</v>
      </c>
      <c r="O709" s="17" cm="1">
        <f t="array" ref="O709">SUMPRODUCT(("CT_CWODPLT"=[1]OUT_SyntheticFuels!$C$4:$C$1000)*1,("Var_Fout"=[1]OUT_SyntheticFuels!$B$4:$B$1000)*1,[1]OUT_SyntheticFuels!N$4:N$1000)</f>
        <v>7.9090972945346785</v>
      </c>
      <c r="P709" s="17" cm="1">
        <f t="array" ref="P709">SUMPRODUCT(("CT_CWODPLT"=[1]OUT_SyntheticFuels!$C$4:$C$1000)*1,("Var_Fout"=[1]OUT_SyntheticFuels!$B$4:$B$1000)*1,[1]OUT_SyntheticFuels!O$4:O$1000)</f>
        <v>7.8482973939868845</v>
      </c>
      <c r="Q709" s="17" cm="1">
        <f t="array" ref="Q709">SUMPRODUCT(("CT_CWODPLT"=[1]OUT_SyntheticFuels!$C$4:$C$1000)*1,("Var_Fout"=[1]OUT_SyntheticFuels!$B$4:$B$1000)*1,[1]OUT_SyntheticFuels!P$4:P$1000)</f>
        <v>7.7291268142782483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5.9796492642925632</v>
      </c>
      <c r="G710" s="18">
        <f t="shared" ref="G710:K710" si="812">G709</f>
        <v>6.9696551297076956</v>
      </c>
      <c r="H710" s="18">
        <f t="shared" si="812"/>
        <v>6.7852335557423302</v>
      </c>
      <c r="I710" s="18">
        <f t="shared" si="812"/>
        <v>7.1530637725786104</v>
      </c>
      <c r="J710" s="18">
        <f t="shared" si="812"/>
        <v>7.439662959019504</v>
      </c>
      <c r="K710" s="18">
        <f t="shared" si="812"/>
        <v>7.9005310732941378</v>
      </c>
      <c r="L710" s="18">
        <f t="shared" ref="L710:O710" si="813">L709</f>
        <v>7.8267889894281915</v>
      </c>
      <c r="M710" s="18">
        <f t="shared" si="813"/>
        <v>7.9529949761616452</v>
      </c>
      <c r="N710" s="18">
        <f t="shared" si="813"/>
        <v>7.9317850689604059</v>
      </c>
      <c r="O710" s="18">
        <f t="shared" si="813"/>
        <v>7.9090972945346785</v>
      </c>
      <c r="P710" s="18">
        <f>P709</f>
        <v>7.8482973939868845</v>
      </c>
      <c r="Q710" s="18">
        <f>Q709</f>
        <v>7.7291268142782483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7.1186300765387731</v>
      </c>
      <c r="G711" s="17" cm="1">
        <f t="array" ref="G711">SUMPRODUCT(("CT_CWODPLT"=[1]OUT_SyntheticFuels!$C$4:$C$1000)*1,("Var_Fin"=[1]OUT_SyntheticFuels!$B$4:$B$1000)*1,[1]OUT_SyntheticFuels!F$4:F$1000)</f>
        <v>8.2972084877472625</v>
      </c>
      <c r="H711" s="17" cm="1">
        <f t="array" ref="H711">SUMPRODUCT(("CT_CWODPLT"=[1]OUT_SyntheticFuels!$C$4:$C$1000)*1,("Var_Fin"=[1]OUT_SyntheticFuels!$B$4:$B$1000)*1,[1]OUT_SyntheticFuels!G$4:G$1000)</f>
        <v>8.0776589949313511</v>
      </c>
      <c r="I711" s="17" cm="1">
        <f t="array" ref="I711">SUMPRODUCT(("CT_CWODPLT"=[1]OUT_SyntheticFuels!$C$4:$C$1000)*1,("Var_Fin"=[1]OUT_SyntheticFuels!$B$4:$B$1000)*1,[1]OUT_SyntheticFuels!H$4:H$1000)</f>
        <v>8.5155521102126279</v>
      </c>
      <c r="J711" s="17" cm="1">
        <f t="array" ref="J711">SUMPRODUCT(("CT_CWODPLT"=[1]OUT_SyntheticFuels!$C$4:$C$1000)*1,("Var_Fin"=[1]OUT_SyntheticFuels!$B$4:$B$1000)*1,[1]OUT_SyntheticFuels!I$4:I$1000)</f>
        <v>8.8567416178803722</v>
      </c>
      <c r="K711" s="17" cm="1">
        <f t="array" ref="K711">SUMPRODUCT(("CT_CWODPLT"=[1]OUT_SyntheticFuels!$C$4:$C$1000)*1,("Var_Fin"=[1]OUT_SyntheticFuels!$B$4:$B$1000)*1,[1]OUT_SyntheticFuels!J$4:J$1000)</f>
        <v>9.4053941348739745</v>
      </c>
      <c r="L711" s="17" cm="1">
        <f t="array" ref="L711">SUMPRODUCT(("CT_CWODPLT"=[1]OUT_SyntheticFuels!$C$4:$C$1000)*1,("Var_Fin"=[1]OUT_SyntheticFuels!$B$4:$B$1000)*1,[1]OUT_SyntheticFuels!K$4:K$1000)</f>
        <v>9.3176059397954525</v>
      </c>
      <c r="M711" s="17" cm="1">
        <f t="array" ref="M711">SUMPRODUCT(("CT_CWODPLT"=[1]OUT_SyntheticFuels!$C$4:$C$1000)*1,("Var_Fin"=[1]OUT_SyntheticFuels!$B$4:$B$1000)*1,[1]OUT_SyntheticFuels!L$4:L$1000)</f>
        <v>9.4678511620972028</v>
      </c>
      <c r="N711" s="17" cm="1">
        <f t="array" ref="N711">SUMPRODUCT(("CT_CWODPLT"=[1]OUT_SyntheticFuels!$C$4:$C$1000)*1,("Var_Fin"=[1]OUT_SyntheticFuels!$B$4:$B$1000)*1,[1]OUT_SyntheticFuels!M$4:M$1000)</f>
        <v>9.4426012725719151</v>
      </c>
      <c r="O711" s="17" cm="1">
        <f t="array" ref="O711">SUMPRODUCT(("CT_CWODPLT"=[1]OUT_SyntheticFuels!$C$4:$C$1000)*1,("Var_Fin"=[1]OUT_SyntheticFuels!$B$4:$B$1000)*1,[1]OUT_SyntheticFuels!N$4:N$1000)</f>
        <v>9.4155920173031884</v>
      </c>
      <c r="P711" s="17" cm="1">
        <f t="array" ref="P711">SUMPRODUCT(("CT_CWODPLT"=[1]OUT_SyntheticFuels!$C$4:$C$1000)*1,("Var_Fin"=[1]OUT_SyntheticFuels!$B$4:$B$1000)*1,[1]OUT_SyntheticFuels!O$4:O$1000)</f>
        <v>9.3432111833177114</v>
      </c>
      <c r="Q711" s="17" cm="1">
        <f t="array" ref="Q711">SUMPRODUCT(("CT_CWODPLT"=[1]OUT_SyntheticFuels!$C$4:$C$1000)*1,("Var_Fin"=[1]OUT_SyntheticFuels!$B$4:$B$1000)*1,[1]OUT_SyntheticFuels!P$4:P$1000)</f>
        <v>9.2013414455693372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7.1186300765387731</v>
      </c>
      <c r="G712" s="18">
        <f t="shared" si="814"/>
        <v>8.2972084877472625</v>
      </c>
      <c r="H712" s="18">
        <f t="shared" si="814"/>
        <v>8.0776589949313511</v>
      </c>
      <c r="I712" s="18">
        <f t="shared" si="814"/>
        <v>8.5155521102126279</v>
      </c>
      <c r="J712" s="18">
        <f t="shared" si="814"/>
        <v>8.8567416178803722</v>
      </c>
      <c r="K712" s="18">
        <f t="shared" si="814"/>
        <v>9.4053941348739745</v>
      </c>
      <c r="L712" s="18">
        <f t="shared" ref="L712:O712" si="815">L711</f>
        <v>9.3176059397954525</v>
      </c>
      <c r="M712" s="18">
        <f t="shared" si="815"/>
        <v>9.4678511620972028</v>
      </c>
      <c r="N712" s="18">
        <f t="shared" si="815"/>
        <v>9.4426012725719151</v>
      </c>
      <c r="O712" s="18">
        <f t="shared" si="815"/>
        <v>9.4155920173031884</v>
      </c>
      <c r="P712" s="18">
        <f>P711</f>
        <v>9.3432111833177114</v>
      </c>
      <c r="Q712" s="18">
        <f>Q711</f>
        <v>9.2013414455693372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0.83999999999999908</v>
      </c>
      <c r="G713" s="14">
        <f t="shared" si="816"/>
        <v>0.83999999999999941</v>
      </c>
      <c r="H713" s="14">
        <f t="shared" si="816"/>
        <v>0.83999999999999941</v>
      </c>
      <c r="I713" s="14">
        <f t="shared" si="816"/>
        <v>0.8400000000000003</v>
      </c>
      <c r="J713" s="14">
        <f t="shared" si="816"/>
        <v>0.83999999999999908</v>
      </c>
      <c r="K713" s="14">
        <f t="shared" si="816"/>
        <v>0.84</v>
      </c>
      <c r="L713" s="14">
        <f t="shared" ref="L713:O713" si="817">IFERROR(L709/L711,"-")</f>
        <v>0.84000000000000119</v>
      </c>
      <c r="M713" s="14">
        <f t="shared" si="817"/>
        <v>0.83999999999999941</v>
      </c>
      <c r="N713" s="14">
        <f t="shared" si="817"/>
        <v>0.83999999999999975</v>
      </c>
      <c r="O713" s="14">
        <f t="shared" si="817"/>
        <v>0.84</v>
      </c>
      <c r="P713" s="14">
        <f>IFERROR(P709/P711,"-")</f>
        <v>0.84000000000000075</v>
      </c>
      <c r="Q713" s="14">
        <f>IFERROR(Q709/Q711,"-")</f>
        <v>0.84000000000000052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</v>
      </c>
      <c r="L714" s="17">
        <f t="shared" ref="L714:O714" si="819">L715+L717</f>
        <v>0</v>
      </c>
      <c r="M714" s="17">
        <f t="shared" si="819"/>
        <v>0</v>
      </c>
      <c r="N714" s="17">
        <f t="shared" si="819"/>
        <v>0</v>
      </c>
      <c r="O714" s="17">
        <f t="shared" si="819"/>
        <v>0</v>
      </c>
      <c r="P714" s="17">
        <f>P715+P717</f>
        <v>0</v>
      </c>
      <c r="Q714" s="17">
        <f>Q715+Q717</f>
        <v>0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0</v>
      </c>
      <c r="L715" s="18">
        <f t="shared" si="820"/>
        <v>0</v>
      </c>
      <c r="M715" s="18">
        <f t="shared" si="820"/>
        <v>0</v>
      </c>
      <c r="N715" s="18">
        <f t="shared" si="820"/>
        <v>0</v>
      </c>
      <c r="O715" s="18">
        <f t="shared" si="820"/>
        <v>0</v>
      </c>
      <c r="P715" s="18">
        <f>P716</f>
        <v>0</v>
      </c>
      <c r="Q715" s="18">
        <f>Q716</f>
        <v>0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0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0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0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0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0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0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0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</v>
      </c>
      <c r="L717" s="18">
        <f t="shared" ref="L717:O717" si="823">SUM(L718:L720)</f>
        <v>0</v>
      </c>
      <c r="M717" s="18">
        <f t="shared" si="823"/>
        <v>0</v>
      </c>
      <c r="N717" s="18">
        <f t="shared" si="823"/>
        <v>0</v>
      </c>
      <c r="O717" s="18">
        <f t="shared" si="823"/>
        <v>0</v>
      </c>
      <c r="P717" s="18">
        <f>SUM(P718:P720)</f>
        <v>0</v>
      </c>
      <c r="Q717" s="18">
        <f>SUM(Q718:Q720)</f>
        <v>0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0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0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0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0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0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0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0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0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</v>
      </c>
      <c r="L721" s="17">
        <f t="shared" si="825"/>
        <v>0</v>
      </c>
      <c r="M721" s="17">
        <f t="shared" si="825"/>
        <v>0</v>
      </c>
      <c r="N721" s="17">
        <f t="shared" si="825"/>
        <v>0</v>
      </c>
      <c r="O721" s="17">
        <f t="shared" si="825"/>
        <v>0</v>
      </c>
      <c r="P721" s="17">
        <f>P722</f>
        <v>0</v>
      </c>
      <c r="Q721" s="17">
        <f>Q722</f>
        <v>0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</v>
      </c>
      <c r="L722" s="18">
        <f t="shared" ref="L722:O722" si="828">SUM(L723,L725)</f>
        <v>0</v>
      </c>
      <c r="M722" s="18">
        <f t="shared" si="828"/>
        <v>0</v>
      </c>
      <c r="N722" s="18">
        <f t="shared" si="828"/>
        <v>0</v>
      </c>
      <c r="O722" s="18">
        <f t="shared" si="828"/>
        <v>0</v>
      </c>
      <c r="P722" s="18">
        <f>SUM(P723,P725)</f>
        <v>0</v>
      </c>
      <c r="Q722" s="18">
        <f>SUM(Q723,Q725)</f>
        <v>0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0</v>
      </c>
      <c r="L723" s="18">
        <f t="shared" si="830"/>
        <v>0</v>
      </c>
      <c r="M723" s="18">
        <f t="shared" si="830"/>
        <v>0</v>
      </c>
      <c r="N723" s="18">
        <f t="shared" si="830"/>
        <v>0</v>
      </c>
      <c r="O723" s="18">
        <f t="shared" si="830"/>
        <v>0</v>
      </c>
      <c r="P723" s="18">
        <f>P724</f>
        <v>0</v>
      </c>
      <c r="Q723" s="18">
        <f>Q724</f>
        <v>0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0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0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0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0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0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0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0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</v>
      </c>
      <c r="L725" s="18">
        <f t="shared" ref="L725:O725" si="832">SUM(L726:L728)</f>
        <v>0</v>
      </c>
      <c r="M725" s="18">
        <f t="shared" si="832"/>
        <v>0</v>
      </c>
      <c r="N725" s="18">
        <f t="shared" si="832"/>
        <v>0</v>
      </c>
      <c r="O725" s="18">
        <f t="shared" si="832"/>
        <v>0</v>
      </c>
      <c r="P725" s="18">
        <f>SUM(P726:P728)</f>
        <v>0</v>
      </c>
      <c r="Q725" s="18">
        <f>SUM(Q726:Q728)</f>
        <v>0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0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0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0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0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0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0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0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0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0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0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 t="str">
        <f t="shared" si="834"/>
        <v>-</v>
      </c>
      <c r="L730" s="14" t="str">
        <f t="shared" ref="L730:O730" si="835">IFERROR(L716/L724,"-")</f>
        <v>-</v>
      </c>
      <c r="M730" s="14" t="str">
        <f t="shared" si="835"/>
        <v>-</v>
      </c>
      <c r="N730" s="14" t="str">
        <f t="shared" si="835"/>
        <v>-</v>
      </c>
      <c r="O730" s="14" t="str">
        <f t="shared" si="835"/>
        <v>-</v>
      </c>
      <c r="P730" s="14" t="str">
        <f>IFERROR(P716/P724,"-")</f>
        <v>-</v>
      </c>
      <c r="Q730" s="14" t="str">
        <f>IFERROR(Q716/Q724,"-")</f>
        <v>-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 t="str">
        <f t="shared" si="837"/>
        <v>-</v>
      </c>
      <c r="L731" s="16" t="str">
        <f t="shared" ref="L731:O731" si="838">IFERROR(L718/L726,"-")</f>
        <v>-</v>
      </c>
      <c r="M731" s="16" t="str">
        <f t="shared" si="838"/>
        <v>-</v>
      </c>
      <c r="N731" s="16" t="str">
        <f t="shared" si="838"/>
        <v>-</v>
      </c>
      <c r="O731" s="16" t="str">
        <f t="shared" si="838"/>
        <v>-</v>
      </c>
      <c r="P731" s="16" t="str">
        <f t="shared" ref="P731:Q733" si="839">IFERROR(P718/P726,"-")</f>
        <v>-</v>
      </c>
      <c r="Q731" s="16" t="str">
        <f t="shared" si="839"/>
        <v>-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 t="str">
        <f t="shared" si="840"/>
        <v>-</v>
      </c>
      <c r="L732" s="16" t="str">
        <f t="shared" ref="L732:O732" si="841">IFERROR(L719/L727,"-")</f>
        <v>-</v>
      </c>
      <c r="M732" s="16" t="str">
        <f t="shared" si="841"/>
        <v>-</v>
      </c>
      <c r="N732" s="16" t="str">
        <f t="shared" si="841"/>
        <v>-</v>
      </c>
      <c r="O732" s="16" t="str">
        <f t="shared" si="841"/>
        <v>-</v>
      </c>
      <c r="P732" s="16" t="str">
        <f t="shared" si="839"/>
        <v>-</v>
      </c>
      <c r="Q732" s="16" t="str">
        <f t="shared" si="839"/>
        <v>-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 t="str">
        <f t="shared" si="842"/>
        <v>-</v>
      </c>
      <c r="L733" s="16" t="str">
        <f t="shared" ref="L733:O733" si="843">IFERROR(L720/L728,"-")</f>
        <v>-</v>
      </c>
      <c r="M733" s="16" t="str">
        <f t="shared" si="843"/>
        <v>-</v>
      </c>
      <c r="N733" s="16" t="str">
        <f t="shared" si="843"/>
        <v>-</v>
      </c>
      <c r="O733" s="16" t="str">
        <f t="shared" si="843"/>
        <v>-</v>
      </c>
      <c r="P733" s="16" t="str">
        <f t="shared" si="839"/>
        <v>-</v>
      </c>
      <c r="Q733" s="16" t="str">
        <f t="shared" si="839"/>
        <v>-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</v>
      </c>
      <c r="L734" s="17">
        <f t="shared" si="848"/>
        <v>0</v>
      </c>
      <c r="M734" s="17">
        <f t="shared" si="848"/>
        <v>0</v>
      </c>
      <c r="N734" s="17">
        <f t="shared" si="848"/>
        <v>0</v>
      </c>
      <c r="O734" s="17">
        <f t="shared" si="848"/>
        <v>0</v>
      </c>
      <c r="P734" s="17">
        <f>P735</f>
        <v>0</v>
      </c>
      <c r="Q734" s="17">
        <f>Q735</f>
        <v>0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</v>
      </c>
      <c r="L735" s="18">
        <f t="shared" ref="L735:O735" si="854">SUM(L739,L741)</f>
        <v>0</v>
      </c>
      <c r="M735" s="18">
        <f t="shared" si="854"/>
        <v>0</v>
      </c>
      <c r="N735" s="18">
        <f t="shared" si="854"/>
        <v>0</v>
      </c>
      <c r="O735" s="18">
        <f t="shared" si="854"/>
        <v>0</v>
      </c>
      <c r="P735" s="18">
        <f>SUM(P739,P741)</f>
        <v>0</v>
      </c>
      <c r="Q735" s="18">
        <f>SUM(Q739,Q741)</f>
        <v>0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</v>
      </c>
      <c r="L737" s="18">
        <f t="shared" ref="L737:O737" si="856">L735-L736-L738</f>
        <v>0</v>
      </c>
      <c r="M737" s="18">
        <f t="shared" si="856"/>
        <v>0</v>
      </c>
      <c r="N737" s="18">
        <f t="shared" si="856"/>
        <v>0</v>
      </c>
      <c r="O737" s="18">
        <f t="shared" si="856"/>
        <v>0</v>
      </c>
      <c r="P737" s="18">
        <f>P735-P736-P738</f>
        <v>0</v>
      </c>
      <c r="Q737" s="18">
        <f>Q735-Q736-Q738</f>
        <v>0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0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0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0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0</v>
      </c>
      <c r="L739" s="18">
        <f t="shared" si="861"/>
        <v>0</v>
      </c>
      <c r="M739" s="18">
        <f t="shared" si="861"/>
        <v>0</v>
      </c>
      <c r="N739" s="18">
        <f t="shared" si="861"/>
        <v>0</v>
      </c>
      <c r="O739" s="18">
        <f t="shared" si="861"/>
        <v>0</v>
      </c>
      <c r="P739" s="18">
        <f>P740</f>
        <v>0</v>
      </c>
      <c r="Q739" s="18">
        <f>Q740</f>
        <v>0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0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</v>
      </c>
      <c r="L741" s="18">
        <f t="shared" ref="L741:O741" si="869">SUM(L742:L744)</f>
        <v>0</v>
      </c>
      <c r="M741" s="18">
        <f t="shared" si="869"/>
        <v>0</v>
      </c>
      <c r="N741" s="18">
        <f t="shared" si="869"/>
        <v>0</v>
      </c>
      <c r="O741" s="18">
        <f t="shared" si="869"/>
        <v>0</v>
      </c>
      <c r="P741" s="18">
        <f>SUM(P742:P744)</f>
        <v>0</v>
      </c>
      <c r="Q741" s="18">
        <f>SUM(Q742:Q744)</f>
        <v>0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0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0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0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0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0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0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0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0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0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0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0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0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0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0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0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0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0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0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0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0</v>
      </c>
      <c r="L745" s="18">
        <f t="shared" ref="L745:O745" si="871">IFERROR(L$736/L$735,0)*L739</f>
        <v>0</v>
      </c>
      <c r="M745" s="18">
        <f t="shared" si="871"/>
        <v>0</v>
      </c>
      <c r="N745" s="18">
        <f t="shared" si="871"/>
        <v>0</v>
      </c>
      <c r="O745" s="18">
        <f t="shared" si="871"/>
        <v>0</v>
      </c>
      <c r="P745" s="18">
        <f t="shared" ref="P745:Q750" si="872">IFERROR(P$736/P$735,0)*P739</f>
        <v>0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0</v>
      </c>
      <c r="L746" s="18">
        <f t="shared" ref="L746:O746" si="874">IFERROR(L$736/L$735,0)*L740</f>
        <v>0</v>
      </c>
      <c r="M746" s="18">
        <f t="shared" si="874"/>
        <v>0</v>
      </c>
      <c r="N746" s="18">
        <f t="shared" si="874"/>
        <v>0</v>
      </c>
      <c r="O746" s="18">
        <f t="shared" si="874"/>
        <v>0</v>
      </c>
      <c r="P746" s="18">
        <f t="shared" si="872"/>
        <v>0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</v>
      </c>
      <c r="L747" s="18">
        <f t="shared" ref="L747:O747" si="878">IFERROR(L$736/L$735,0)*L741</f>
        <v>0</v>
      </c>
      <c r="M747" s="18">
        <f t="shared" si="878"/>
        <v>0</v>
      </c>
      <c r="N747" s="18">
        <f t="shared" si="878"/>
        <v>0</v>
      </c>
      <c r="O747" s="18">
        <f t="shared" si="878"/>
        <v>0</v>
      </c>
      <c r="P747" s="18">
        <f t="shared" si="872"/>
        <v>0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0</v>
      </c>
      <c r="L748" s="18">
        <f t="shared" ref="L748:O748" si="880">IFERROR(L$736/L$735,0)*L742</f>
        <v>0</v>
      </c>
      <c r="M748" s="18">
        <f t="shared" si="880"/>
        <v>0</v>
      </c>
      <c r="N748" s="18">
        <f t="shared" si="880"/>
        <v>0</v>
      </c>
      <c r="O748" s="18">
        <f t="shared" si="880"/>
        <v>0</v>
      </c>
      <c r="P748" s="18">
        <f t="shared" si="872"/>
        <v>0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</v>
      </c>
      <c r="L749" s="18">
        <f t="shared" ref="L749:O749" si="882">IFERROR(L$736/L$735,0)*L743</f>
        <v>0</v>
      </c>
      <c r="M749" s="18">
        <f t="shared" si="882"/>
        <v>0</v>
      </c>
      <c r="N749" s="18">
        <f t="shared" si="882"/>
        <v>0</v>
      </c>
      <c r="O749" s="18">
        <f t="shared" si="882"/>
        <v>0</v>
      </c>
      <c r="P749" s="18">
        <f t="shared" si="872"/>
        <v>0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0</v>
      </c>
      <c r="L750" s="18">
        <f t="shared" ref="L750:O750" si="884">IFERROR(L$736/L$735,0)*L744</f>
        <v>0</v>
      </c>
      <c r="M750" s="18">
        <f t="shared" si="884"/>
        <v>0</v>
      </c>
      <c r="N750" s="18">
        <f t="shared" si="884"/>
        <v>0</v>
      </c>
      <c r="O750" s="18">
        <f t="shared" si="884"/>
        <v>0</v>
      </c>
      <c r="P750" s="18">
        <f t="shared" si="872"/>
        <v>0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0</v>
      </c>
      <c r="L751" s="18">
        <f t="shared" ref="L751:O751" si="886">IFERROR(L$737/L$735,0)*L739</f>
        <v>0</v>
      </c>
      <c r="M751" s="18">
        <f t="shared" si="886"/>
        <v>0</v>
      </c>
      <c r="N751" s="18">
        <f t="shared" si="886"/>
        <v>0</v>
      </c>
      <c r="O751" s="18">
        <f t="shared" si="886"/>
        <v>0</v>
      </c>
      <c r="P751" s="18">
        <f t="shared" ref="P751:Q756" si="887">IFERROR(P$737/P$735,0)*P739</f>
        <v>0</v>
      </c>
      <c r="Q751" s="18">
        <f t="shared" si="887"/>
        <v>0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0</v>
      </c>
      <c r="L752" s="18">
        <f t="shared" ref="L752:O752" si="889">IFERROR(L$737/L$735,0)*L740</f>
        <v>0</v>
      </c>
      <c r="M752" s="18">
        <f t="shared" si="889"/>
        <v>0</v>
      </c>
      <c r="N752" s="18">
        <f t="shared" si="889"/>
        <v>0</v>
      </c>
      <c r="O752" s="18">
        <f t="shared" si="889"/>
        <v>0</v>
      </c>
      <c r="P752" s="18">
        <f t="shared" si="887"/>
        <v>0</v>
      </c>
      <c r="Q752" s="18">
        <f t="shared" si="887"/>
        <v>0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0</v>
      </c>
      <c r="L753" s="18">
        <f t="shared" ref="L753:O753" si="893">IFERROR(L$737/L$735,0)*L741</f>
        <v>0</v>
      </c>
      <c r="M753" s="18">
        <f t="shared" si="893"/>
        <v>0</v>
      </c>
      <c r="N753" s="18">
        <f t="shared" si="893"/>
        <v>0</v>
      </c>
      <c r="O753" s="18">
        <f t="shared" si="893"/>
        <v>0</v>
      </c>
      <c r="P753" s="18">
        <f t="shared" si="887"/>
        <v>0</v>
      </c>
      <c r="Q753" s="18">
        <f t="shared" si="887"/>
        <v>0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0</v>
      </c>
      <c r="L754" s="18">
        <f t="shared" ref="L754:O754" si="895">IFERROR(L$737/L$735,0)*L742</f>
        <v>0</v>
      </c>
      <c r="M754" s="18">
        <f t="shared" si="895"/>
        <v>0</v>
      </c>
      <c r="N754" s="18">
        <f t="shared" si="895"/>
        <v>0</v>
      </c>
      <c r="O754" s="18">
        <f t="shared" si="895"/>
        <v>0</v>
      </c>
      <c r="P754" s="18">
        <f t="shared" si="887"/>
        <v>0</v>
      </c>
      <c r="Q754" s="18">
        <f t="shared" si="887"/>
        <v>0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0</v>
      </c>
      <c r="L755" s="18">
        <f t="shared" ref="L755:O755" si="897">IFERROR(L$737/L$735,0)*L743</f>
        <v>0</v>
      </c>
      <c r="M755" s="18">
        <f t="shared" si="897"/>
        <v>0</v>
      </c>
      <c r="N755" s="18">
        <f t="shared" si="897"/>
        <v>0</v>
      </c>
      <c r="O755" s="18">
        <f t="shared" si="897"/>
        <v>0</v>
      </c>
      <c r="P755" s="18">
        <f t="shared" si="887"/>
        <v>0</v>
      </c>
      <c r="Q755" s="18">
        <f t="shared" si="887"/>
        <v>0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0</v>
      </c>
      <c r="L756" s="18">
        <f t="shared" ref="L756:O756" si="899">IFERROR(L$737/L$735,0)*L744</f>
        <v>0</v>
      </c>
      <c r="M756" s="18">
        <f t="shared" si="899"/>
        <v>0</v>
      </c>
      <c r="N756" s="18">
        <f t="shared" si="899"/>
        <v>0</v>
      </c>
      <c r="O756" s="18">
        <f t="shared" si="899"/>
        <v>0</v>
      </c>
      <c r="P756" s="18">
        <f t="shared" si="887"/>
        <v>0</v>
      </c>
      <c r="Q756" s="18">
        <f t="shared" si="887"/>
        <v>0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0</v>
      </c>
      <c r="L757" s="18">
        <f t="shared" ref="L757:O757" si="901">IFERROR(L$738/L$735,0)*L739</f>
        <v>0</v>
      </c>
      <c r="M757" s="18">
        <f t="shared" si="901"/>
        <v>0</v>
      </c>
      <c r="N757" s="18">
        <f t="shared" si="901"/>
        <v>0</v>
      </c>
      <c r="O757" s="18">
        <f t="shared" si="901"/>
        <v>0</v>
      </c>
      <c r="P757" s="18">
        <f t="shared" ref="P757:Q762" si="902">IFERROR(P$738/P$735,0)*P739</f>
        <v>0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0</v>
      </c>
      <c r="L758" s="18">
        <f t="shared" ref="L758:O758" si="904">IFERROR(L$738/L$735,0)*L740</f>
        <v>0</v>
      </c>
      <c r="M758" s="18">
        <f t="shared" si="904"/>
        <v>0</v>
      </c>
      <c r="N758" s="18">
        <f t="shared" si="904"/>
        <v>0</v>
      </c>
      <c r="O758" s="18">
        <f t="shared" si="904"/>
        <v>0</v>
      </c>
      <c r="P758" s="18">
        <f t="shared" si="902"/>
        <v>0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0</v>
      </c>
      <c r="L759" s="18">
        <f t="shared" ref="L759:O759" si="908">IFERROR(L$738/L$735,0)*L741</f>
        <v>0</v>
      </c>
      <c r="M759" s="18">
        <f t="shared" si="908"/>
        <v>0</v>
      </c>
      <c r="N759" s="18">
        <f t="shared" si="908"/>
        <v>0</v>
      </c>
      <c r="O759" s="18">
        <f t="shared" si="908"/>
        <v>0</v>
      </c>
      <c r="P759" s="18">
        <f t="shared" si="902"/>
        <v>0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0</v>
      </c>
      <c r="L760" s="18">
        <f t="shared" ref="L760:O760" si="910">IFERROR(L$738/L$735,0)*L742</f>
        <v>0</v>
      </c>
      <c r="M760" s="18">
        <f t="shared" si="910"/>
        <v>0</v>
      </c>
      <c r="N760" s="18">
        <f t="shared" si="910"/>
        <v>0</v>
      </c>
      <c r="O760" s="18">
        <f t="shared" si="910"/>
        <v>0</v>
      </c>
      <c r="P760" s="18">
        <f t="shared" si="902"/>
        <v>0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0</v>
      </c>
      <c r="L761" s="18">
        <f t="shared" ref="L761:O761" si="912">IFERROR(L$738/L$735,0)*L743</f>
        <v>0</v>
      </c>
      <c r="M761" s="18">
        <f t="shared" si="912"/>
        <v>0</v>
      </c>
      <c r="N761" s="18">
        <f t="shared" si="912"/>
        <v>0</v>
      </c>
      <c r="O761" s="18">
        <f t="shared" si="912"/>
        <v>0</v>
      </c>
      <c r="P761" s="18">
        <f t="shared" si="902"/>
        <v>0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0</v>
      </c>
      <c r="L762" s="18">
        <f t="shared" ref="L762:O762" si="914">IFERROR(L$738/L$735,0)*L744</f>
        <v>0</v>
      </c>
      <c r="M762" s="18">
        <f t="shared" si="914"/>
        <v>0</v>
      </c>
      <c r="N762" s="18">
        <f t="shared" si="914"/>
        <v>0</v>
      </c>
      <c r="O762" s="18">
        <f t="shared" si="914"/>
        <v>0</v>
      </c>
      <c r="P762" s="18">
        <f t="shared" si="902"/>
        <v>0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142.217634610202</v>
      </c>
      <c r="G763" s="17">
        <f t="shared" si="917"/>
        <v>141.12519231874043</v>
      </c>
      <c r="H763" s="17">
        <f t="shared" si="917"/>
        <v>142.93462486977464</v>
      </c>
      <c r="I763" s="17">
        <f t="shared" si="917"/>
        <v>144.18874892517147</v>
      </c>
      <c r="J763" s="17">
        <f t="shared" si="917"/>
        <v>145.47010506554705</v>
      </c>
      <c r="K763" s="17">
        <f t="shared" si="917"/>
        <v>146.30147511180175</v>
      </c>
      <c r="L763" s="17">
        <f t="shared" ref="L763:O763" si="918">L764+L768+L778+L789+L791+L803+L805+L807+L811+L813+L815</f>
        <v>146.90621306069329</v>
      </c>
      <c r="M763" s="17">
        <f t="shared" si="918"/>
        <v>147.47531207454779</v>
      </c>
      <c r="N763" s="17">
        <f t="shared" si="918"/>
        <v>147.54714174074275</v>
      </c>
      <c r="O763" s="17">
        <f t="shared" si="918"/>
        <v>150.72017954171065</v>
      </c>
      <c r="P763" s="17">
        <f>P764+P768+P778+P789+P791+P803+P805+P807+P811+P813+P815</f>
        <v>145.12080268052264</v>
      </c>
      <c r="Q763" s="17">
        <f>Q764+Q768+Q778+Q789+Q791+Q803+Q805+Q807+Q811+Q813+Q815</f>
        <v>144.88744118290947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60.07006890500169</v>
      </c>
      <c r="G764" s="18">
        <f>[1]Industry!C$11</f>
        <v>62.576420577418006</v>
      </c>
      <c r="H764" s="18">
        <f>[1]Industry!D$11</f>
        <v>64.874635696715345</v>
      </c>
      <c r="I764" s="18">
        <f>[1]Industry!E$11</f>
        <v>67.313405348084672</v>
      </c>
      <c r="J764" s="18">
        <f>[1]Industry!F$11</f>
        <v>69.27288228244575</v>
      </c>
      <c r="K764" s="18">
        <f>[1]Industry!G$11</f>
        <v>70.331934823342266</v>
      </c>
      <c r="L764" s="18">
        <f>[1]Industry!H$11</f>
        <v>71.214134922446107</v>
      </c>
      <c r="M764" s="18">
        <f>[1]Industry!I$11</f>
        <v>72.096751266458654</v>
      </c>
      <c r="N764" s="18">
        <f>[1]Industry!J$11</f>
        <v>72.79224431082875</v>
      </c>
      <c r="O764" s="18">
        <f>[1]Industry!K$11</f>
        <v>75.477485025102382</v>
      </c>
      <c r="P764" s="18">
        <f>[1]Industry!L$11</f>
        <v>74.004647560871703</v>
      </c>
      <c r="Q764" s="18">
        <f>[1]Industry!M$11</f>
        <v>74.117598395399511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11.64697068494015</v>
      </c>
      <c r="G765" s="1">
        <f t="shared" si="920"/>
        <v>12.258980923342136</v>
      </c>
      <c r="H765" s="1">
        <f t="shared" si="920"/>
        <v>12.249563194446978</v>
      </c>
      <c r="I765" s="1">
        <f t="shared" si="920"/>
        <v>12.525507362575453</v>
      </c>
      <c r="J765" s="1">
        <f t="shared" si="920"/>
        <v>12.839934462405679</v>
      </c>
      <c r="K765" s="1">
        <f>K764-K766-K767</f>
        <v>13.104991462500237</v>
      </c>
      <c r="L765" s="1">
        <f t="shared" ref="L765:O765" si="921">L764-L766-L767</f>
        <v>13.345085538209979</v>
      </c>
      <c r="M765" s="1">
        <f t="shared" si="921"/>
        <v>13.584987681432402</v>
      </c>
      <c r="N765" s="1">
        <f t="shared" si="921"/>
        <v>13.585011570985017</v>
      </c>
      <c r="O765" s="1">
        <f t="shared" si="921"/>
        <v>13.818708663204823</v>
      </c>
      <c r="P765" s="1">
        <f>P764-P766-P767</f>
        <v>13.818714467278738</v>
      </c>
      <c r="Q765" s="1">
        <f>Q764-Q766-Q767</f>
        <v>13.818756468635215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0.35970056789053384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0.45106753437062663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1.1089473593190862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1.8028193311484793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2.4828268285915684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2.7341320407118852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2.6847146396695485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2.6369640285360361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2.6372274293655957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3.5263235188919566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3.5263693343074767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3.5266610619139547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49.86637211970524</v>
      </c>
      <c r="H767" s="1">
        <f>[1]Industry!D$11-[1]Industry!D$33</f>
        <v>51.516125142949278</v>
      </c>
      <c r="I767" s="1">
        <f>[1]Industry!E$11-[1]Industry!E$33</f>
        <v>52.985078654360734</v>
      </c>
      <c r="J767" s="1">
        <f>[1]Industry!F$11-[1]Industry!F$33</f>
        <v>53.9501209914485</v>
      </c>
      <c r="K767" s="1">
        <f>[1]Industry!G$11-[1]Industry!G$33</f>
        <v>54.492811320130144</v>
      </c>
      <c r="L767" s="1">
        <f>[1]Industry!H$11-[1]Industry!H$33</f>
        <v>55.184334744566577</v>
      </c>
      <c r="M767" s="1">
        <f>[1]Industry!I$11-[1]Industry!I$33</f>
        <v>55.87479955649021</v>
      </c>
      <c r="N767" s="1">
        <f>[1]Industry!J$11-[1]Industry!J$33</f>
        <v>56.570005310478138</v>
      </c>
      <c r="O767" s="1">
        <f>[1]Industry!K$11-[1]Industry!K$33</f>
        <v>58.132452843005602</v>
      </c>
      <c r="P767" s="1">
        <f>[1]Industry!L$11-[1]Industry!L$33</f>
        <v>56.65956375928549</v>
      </c>
      <c r="Q767" s="1">
        <f>[1]Industry!M$11-[1]Industry!M$33</f>
        <v>56.772180864850341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11.62781823533826</v>
      </c>
      <c r="G768" s="1">
        <f t="shared" ref="G768:K768" si="922">SUM(G771,G776)</f>
        <v>10.330328167323298</v>
      </c>
      <c r="H768" s="1">
        <f t="shared" si="922"/>
        <v>8.0126126212570625</v>
      </c>
      <c r="I768" s="1">
        <f t="shared" si="922"/>
        <v>6.5078105627568856</v>
      </c>
      <c r="J768" s="1">
        <f t="shared" si="922"/>
        <v>4.9607934834901339</v>
      </c>
      <c r="K768" s="1">
        <f t="shared" si="922"/>
        <v>3.3899029984258724</v>
      </c>
      <c r="L768" s="1">
        <f t="shared" ref="L768:O768" si="923">SUM(L771,L776)</f>
        <v>1.8205427215416705</v>
      </c>
      <c r="M768" s="1">
        <f t="shared" si="923"/>
        <v>0.25993335203192763</v>
      </c>
      <c r="N768" s="1">
        <f t="shared" si="923"/>
        <v>0.25972045503601277</v>
      </c>
      <c r="O768" s="1">
        <f t="shared" si="923"/>
        <v>0.25966803001695549</v>
      </c>
      <c r="P768" s="1">
        <f>SUM(P771,P776)</f>
        <v>0.25022282776107929</v>
      </c>
      <c r="Q768" s="1">
        <f>SUM(Q771,Q776)</f>
        <v>0.24809654301633596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8.8978143148442115</v>
      </c>
      <c r="G769" s="1">
        <f t="shared" ref="G769:K769" si="924">SUM(G773,G777)</f>
        <v>8.1053153874602923</v>
      </c>
      <c r="H769" s="1">
        <f t="shared" si="924"/>
        <v>8.0014625064412677</v>
      </c>
      <c r="I769" s="1">
        <f t="shared" si="924"/>
        <v>6.5045617688131445</v>
      </c>
      <c r="J769" s="1">
        <f t="shared" si="924"/>
        <v>4.9558313557240385</v>
      </c>
      <c r="K769" s="1">
        <f t="shared" si="924"/>
        <v>3.3852997002849379</v>
      </c>
      <c r="L769" s="1">
        <f t="shared" ref="L769:O769" si="925">SUM(L773,L777)</f>
        <v>1.8153001821923547</v>
      </c>
      <c r="M769" s="1">
        <f t="shared" si="925"/>
        <v>0.25993335203192763</v>
      </c>
      <c r="N769" s="1">
        <f t="shared" si="925"/>
        <v>0.25972045503601277</v>
      </c>
      <c r="O769" s="1">
        <f t="shared" si="925"/>
        <v>0.25966803001695549</v>
      </c>
      <c r="P769" s="1">
        <f>SUM(P773,P777)</f>
        <v>0.25022282776107929</v>
      </c>
      <c r="Q769" s="1">
        <f>SUM(Q773,Q777)</f>
        <v>0.24809654301633596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2.7300039204940489</v>
      </c>
      <c r="G770" s="1">
        <f t="shared" ref="G770:K770" si="926">G775</f>
        <v>2.2250127798630062</v>
      </c>
      <c r="H770" s="1">
        <f t="shared" si="926"/>
        <v>1.1150114815794145E-2</v>
      </c>
      <c r="I770" s="1">
        <f t="shared" si="926"/>
        <v>3.2487939437414524E-3</v>
      </c>
      <c r="J770" s="1">
        <f t="shared" si="926"/>
        <v>4.9621277660957018E-3</v>
      </c>
      <c r="K770" s="1">
        <f t="shared" si="926"/>
        <v>4.6032981409344946E-3</v>
      </c>
      <c r="L770" s="1">
        <f t="shared" ref="L770:O770" si="927">L775</f>
        <v>5.2425393493158844E-3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11.62781823533826</v>
      </c>
      <c r="G771" s="1">
        <f t="shared" ref="G771:K771" si="928">SUM(G772,G774)</f>
        <v>10.330328167323298</v>
      </c>
      <c r="H771" s="1">
        <f t="shared" si="928"/>
        <v>8.0121640879141083</v>
      </c>
      <c r="I771" s="1">
        <f t="shared" si="928"/>
        <v>6.505679092187572</v>
      </c>
      <c r="J771" s="1">
        <f t="shared" si="928"/>
        <v>4.9585443732553918</v>
      </c>
      <c r="K771" s="1">
        <f t="shared" si="928"/>
        <v>3.3874248667944418</v>
      </c>
      <c r="L771" s="1">
        <f t="shared" ref="L771:O771" si="929">SUM(L772,L774)</f>
        <v>1.8181091506770983</v>
      </c>
      <c r="M771" s="1">
        <f t="shared" si="929"/>
        <v>0.25804637253260837</v>
      </c>
      <c r="N771" s="1">
        <f t="shared" si="929"/>
        <v>0.25777573628472339</v>
      </c>
      <c r="O771" s="1">
        <f t="shared" si="929"/>
        <v>0.25763169168468808</v>
      </c>
      <c r="P771" s="1">
        <f>SUM(P772,P774)</f>
        <v>0.24811193652147678</v>
      </c>
      <c r="Q771" s="1">
        <f>SUM(Q772,Q774)</f>
        <v>0.24401062486750408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8.8978143148442115</v>
      </c>
      <c r="G772" s="1">
        <f>[1]Industry!C$34</f>
        <v>8.1053153874602923</v>
      </c>
      <c r="H772" s="1">
        <f>[1]Industry!D$34</f>
        <v>8.0010139730983134</v>
      </c>
      <c r="I772" s="1">
        <f>[1]Industry!E$34</f>
        <v>6.5024302982438309</v>
      </c>
      <c r="J772" s="1">
        <f>[1]Industry!F$34</f>
        <v>4.9535822454892964</v>
      </c>
      <c r="K772" s="1">
        <f>[1]Industry!G$34</f>
        <v>3.3828215686535072</v>
      </c>
      <c r="L772" s="1">
        <f>[1]Industry!H$34</f>
        <v>1.8128666113277825</v>
      </c>
      <c r="M772" s="1">
        <f>[1]Industry!I$34</f>
        <v>0.25804637253260837</v>
      </c>
      <c r="N772" s="1">
        <f>[1]Industry!J$34</f>
        <v>0.25777573628472339</v>
      </c>
      <c r="O772" s="1">
        <f>[1]Industry!K$34</f>
        <v>0.25763169168468808</v>
      </c>
      <c r="P772" s="1">
        <f>[1]Industry!L$34</f>
        <v>0.24811193652147678</v>
      </c>
      <c r="Q772" s="1">
        <f>[1]Industry!M$34</f>
        <v>0.24401062486750408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8.8978143148442115</v>
      </c>
      <c r="G773" s="1">
        <f t="shared" ref="G773:K773" si="930">G772</f>
        <v>8.1053153874602923</v>
      </c>
      <c r="H773" s="1">
        <f t="shared" si="930"/>
        <v>8.0010139730983134</v>
      </c>
      <c r="I773" s="1">
        <f t="shared" si="930"/>
        <v>6.5024302982438309</v>
      </c>
      <c r="J773" s="1">
        <f t="shared" si="930"/>
        <v>4.9535822454892964</v>
      </c>
      <c r="K773" s="1">
        <f t="shared" si="930"/>
        <v>3.3828215686535072</v>
      </c>
      <c r="L773" s="1">
        <f t="shared" ref="L773:O773" si="931">L772</f>
        <v>1.8128666113277825</v>
      </c>
      <c r="M773" s="1">
        <f t="shared" si="931"/>
        <v>0.25804637253260837</v>
      </c>
      <c r="N773" s="1">
        <f t="shared" si="931"/>
        <v>0.25777573628472339</v>
      </c>
      <c r="O773" s="1">
        <f t="shared" si="931"/>
        <v>0.25763169168468808</v>
      </c>
      <c r="P773" s="1">
        <f>P772</f>
        <v>0.24811193652147678</v>
      </c>
      <c r="Q773" s="1">
        <f>Q772</f>
        <v>0.24401062486750408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2.7300039204940489</v>
      </c>
      <c r="G774" s="1">
        <f>[1]Industry!C$35</f>
        <v>2.2250127798630062</v>
      </c>
      <c r="H774" s="1">
        <f>[1]Industry!D$35</f>
        <v>1.1150114815794145E-2</v>
      </c>
      <c r="I774" s="1">
        <f>[1]Industry!E$35</f>
        <v>3.2487939437414524E-3</v>
      </c>
      <c r="J774" s="1">
        <f>[1]Industry!F$35</f>
        <v>4.9621277660957018E-3</v>
      </c>
      <c r="K774" s="1">
        <f>[1]Industry!G$35</f>
        <v>4.6032981409344946E-3</v>
      </c>
      <c r="L774" s="1">
        <f>[1]Industry!H$35</f>
        <v>5.2425393493158844E-3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2.7300039204940489</v>
      </c>
      <c r="G775" s="1">
        <f t="shared" ref="G775:K775" si="932">G774</f>
        <v>2.2250127798630062</v>
      </c>
      <c r="H775" s="1">
        <f t="shared" si="932"/>
        <v>1.1150114815794145E-2</v>
      </c>
      <c r="I775" s="1">
        <f t="shared" si="932"/>
        <v>3.2487939437414524E-3</v>
      </c>
      <c r="J775" s="1">
        <f t="shared" si="932"/>
        <v>4.9621277660957018E-3</v>
      </c>
      <c r="K775" s="1">
        <f t="shared" si="932"/>
        <v>4.6032981409344946E-3</v>
      </c>
      <c r="L775" s="1">
        <f t="shared" ref="L775:O775" si="933">L774</f>
        <v>5.2425393493158844E-3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4.4853334295487721E-4</v>
      </c>
      <c r="I776" s="1">
        <f>[1]Industry!E$36</f>
        <v>2.131470569313604E-3</v>
      </c>
      <c r="J776" s="1">
        <f>[1]Industry!F$36</f>
        <v>2.2491102347419016E-3</v>
      </c>
      <c r="K776" s="1">
        <f>[1]Industry!G$36</f>
        <v>2.4781316314305322E-3</v>
      </c>
      <c r="L776" s="1">
        <f>[1]Industry!H$36</f>
        <v>2.4335708645722622E-3</v>
      </c>
      <c r="M776" s="1">
        <f>[1]Industry!I$36</f>
        <v>1.8869794993192888E-3</v>
      </c>
      <c r="N776" s="1">
        <f>[1]Industry!J$36</f>
        <v>1.9447187512893849E-3</v>
      </c>
      <c r="O776" s="1">
        <f>[1]Industry!K$36</f>
        <v>2.0363383322674015E-3</v>
      </c>
      <c r="P776" s="1">
        <f>[1]Industry!L$36</f>
        <v>2.1108912396025151E-3</v>
      </c>
      <c r="Q776" s="1">
        <f>[1]Industry!M$36</f>
        <v>4.0859181488318921E-3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4.4853334295487721E-4</v>
      </c>
      <c r="I777" s="1">
        <f t="shared" si="934"/>
        <v>2.131470569313604E-3</v>
      </c>
      <c r="J777" s="1">
        <f t="shared" si="934"/>
        <v>2.2491102347419016E-3</v>
      </c>
      <c r="K777" s="1">
        <f t="shared" si="934"/>
        <v>2.4781316314305322E-3</v>
      </c>
      <c r="L777" s="1">
        <f t="shared" ref="L777:O777" si="935">L776</f>
        <v>2.4335708645722622E-3</v>
      </c>
      <c r="M777" s="1">
        <f t="shared" si="935"/>
        <v>1.8869794993192888E-3</v>
      </c>
      <c r="N777" s="1">
        <f t="shared" si="935"/>
        <v>1.9447187512893849E-3</v>
      </c>
      <c r="O777" s="1">
        <f t="shared" si="935"/>
        <v>2.0363383322674015E-3</v>
      </c>
      <c r="P777" s="1">
        <f>P776</f>
        <v>2.1108912396025151E-3</v>
      </c>
      <c r="Q777" s="1">
        <f>Q776</f>
        <v>4.0859181488318921E-3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35.989103415321026</v>
      </c>
      <c r="G778" s="1">
        <f>SUM([1]Industry!C$37:C$39)</f>
        <v>30.652292289809001</v>
      </c>
      <c r="H778" s="1">
        <f>SUM([1]Industry!D$37:D$39)</f>
        <v>34.916412921511103</v>
      </c>
      <c r="I778" s="1">
        <f>SUM([1]Industry!E$37:E$39)</f>
        <v>31.297660690405987</v>
      </c>
      <c r="J778" s="1">
        <f>SUM([1]Industry!F$37:F$39)</f>
        <v>30.061523252950629</v>
      </c>
      <c r="K778" s="1">
        <f>SUM([1]Industry!G$37:G$39)</f>
        <v>30.188785872691565</v>
      </c>
      <c r="L778" s="1">
        <f>SUM([1]Industry!H$37:H$39)</f>
        <v>28.357801840554075</v>
      </c>
      <c r="M778" s="1">
        <f>SUM([1]Industry!I$37:I$39)</f>
        <v>28.398221689846864</v>
      </c>
      <c r="N778" s="1">
        <f>SUM([1]Industry!J$37:J$39)</f>
        <v>27.312818814092722</v>
      </c>
      <c r="O778" s="1">
        <f>SUM([1]Industry!K$37:K$39)</f>
        <v>24.639455632394231</v>
      </c>
      <c r="P778" s="1">
        <f>SUM([1]Industry!L$37:L$39)</f>
        <v>23.523232910327721</v>
      </c>
      <c r="Q778" s="1">
        <f>SUM([1]Industry!M$37:M$39)</f>
        <v>21.735169281185414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35.418189494258677</v>
      </c>
      <c r="G779" s="1">
        <f>SUM([1]Industry!C$37:C$38)-G780</f>
        <v>29.97206189620897</v>
      </c>
      <c r="H779" s="1">
        <f>SUM([1]Industry!D$37:D$38)-H780</f>
        <v>33.602372038310598</v>
      </c>
      <c r="I779" s="1">
        <f>SUM([1]Industry!E$37:E$38)-I780</f>
        <v>28.711928908136258</v>
      </c>
      <c r="J779" s="1">
        <f>SUM([1]Industry!F$37:F$38)-J780</f>
        <v>25.976664417693925</v>
      </c>
      <c r="K779" s="1">
        <f>SUM([1]Industry!G$37:G$38)-K780</f>
        <v>23.692875472934134</v>
      </c>
      <c r="L779" s="1">
        <f>SUM([1]Industry!H$37:H$38)-L780</f>
        <v>18.75151507912495</v>
      </c>
      <c r="M779" s="1">
        <f>SUM([1]Industry!I$37:I$38)-M780</f>
        <v>18.723212876728496</v>
      </c>
      <c r="N779" s="1">
        <f>SUM([1]Industry!J$37:J$38)-N780</f>
        <v>17.935209384680356</v>
      </c>
      <c r="O779" s="1">
        <f>SUM([1]Industry!K$37:K$38)-O780</f>
        <v>14.982594862355469</v>
      </c>
      <c r="P779" s="1">
        <f>SUM([1]Industry!L$37:L$38)-P780</f>
        <v>13.865940701609663</v>
      </c>
      <c r="Q779" s="1">
        <f>SUM([1]Industry!M$37:M$38)-Q780</f>
        <v>12.066982062824694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0.1341819033378123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0.12816368899883027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0.12799704297780709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0.12572283626845321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0.12699879690344909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0.51528974597684074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0.51521653573443504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0.51476474758609891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0.57091392106234906</v>
      </c>
      <c r="G781" s="1">
        <f t="shared" si="940"/>
        <v>0.68023039360003068</v>
      </c>
      <c r="H781" s="1">
        <f t="shared" si="940"/>
        <v>1.314040883200505</v>
      </c>
      <c r="I781" s="1">
        <f t="shared" si="940"/>
        <v>2.585731782269729</v>
      </c>
      <c r="J781" s="1">
        <f t="shared" si="940"/>
        <v>4.0848588352567035</v>
      </c>
      <c r="K781" s="1">
        <f t="shared" si="940"/>
        <v>6.495910399757431</v>
      </c>
      <c r="L781" s="1">
        <f t="shared" ref="L781:O781" si="941">L778-L779</f>
        <v>9.606286761429125</v>
      </c>
      <c r="M781" s="1">
        <f t="shared" si="941"/>
        <v>9.6750088131183674</v>
      </c>
      <c r="N781" s="1">
        <f t="shared" si="941"/>
        <v>9.3776094294123666</v>
      </c>
      <c r="O781" s="1">
        <f t="shared" si="941"/>
        <v>9.6568607700387616</v>
      </c>
      <c r="P781" s="1">
        <f>P778-P779</f>
        <v>9.6572922087180579</v>
      </c>
      <c r="Q781" s="1">
        <f>Q778-Q779</f>
        <v>9.6681872183607194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35.24655433151618</v>
      </c>
      <c r="G782" s="1">
        <f>[1]Industry!C$37</f>
        <v>30.099852115105804</v>
      </c>
      <c r="H782" s="1">
        <f>[1]Industry!D$37</f>
        <v>31.050124077130963</v>
      </c>
      <c r="I782" s="1">
        <f>[1]Industry!E$37</f>
        <v>26.349553210722043</v>
      </c>
      <c r="J782" s="1">
        <f>[1]Industry!F$37</f>
        <v>23.593069240186477</v>
      </c>
      <c r="K782" s="1">
        <f>[1]Industry!G$37</f>
        <v>21.579348901620005</v>
      </c>
      <c r="L782" s="1">
        <f>[1]Industry!H$37</f>
        <v>16.639034610148581</v>
      </c>
      <c r="M782" s="1">
        <f>[1]Industry!I$37</f>
        <v>16.605173463961677</v>
      </c>
      <c r="N782" s="1">
        <f>[1]Industry!J$37</f>
        <v>15.294941891441317</v>
      </c>
      <c r="O782" s="1">
        <f>[1]Industry!K$37</f>
        <v>12.38419982521077</v>
      </c>
      <c r="P782" s="1">
        <f>[1]Industry!L$37</f>
        <v>11.298194499087318</v>
      </c>
      <c r="Q782" s="1">
        <f>[1]Industry!M$37</f>
        <v>9.5926840683170553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35.113526644181029</v>
      </c>
      <c r="G783" s="1">
        <f>[1]Industry!C$37*G779/SUM(G779:G780)</f>
        <v>29.971690016304557</v>
      </c>
      <c r="H783" s="1">
        <f>[1]Industry!D$37*H779/SUM(H779:H780)</f>
        <v>30.932297792562629</v>
      </c>
      <c r="I783" s="1">
        <f>[1]Industry!E$37*I779/SUM(I779:I780)</f>
        <v>26.234677679474906</v>
      </c>
      <c r="J783" s="1">
        <f>[1]Industry!F$37*J779/SUM(J779:J780)</f>
        <v>23.478284913399428</v>
      </c>
      <c r="K783" s="1">
        <f>[1]Industry!G$37*K779/SUM(K779:K780)</f>
        <v>21.12001556870079</v>
      </c>
      <c r="L783" s="1">
        <f>[1]Industry!H$37*L779/SUM(L779:L780)</f>
        <v>16.194085983615864</v>
      </c>
      <c r="M783" s="1">
        <f>[1]Industry!I$37*M779/SUM(M779:M780)</f>
        <v>16.160856597931215</v>
      </c>
      <c r="N783" s="1">
        <f>[1]Industry!J$37*N779/SUM(N779:N780)</f>
        <v>15.294941891441317</v>
      </c>
      <c r="O783" s="1">
        <f>[1]Industry!K$37*O779/SUM(O779:O780)</f>
        <v>12.384199825210768</v>
      </c>
      <c r="P783" s="1">
        <f>[1]Industry!L$37*P779/SUM(P779:P780)</f>
        <v>11.298194499087318</v>
      </c>
      <c r="Q783" s="1">
        <f>[1]Industry!M$37*Q779/SUM(Q779:Q780)</f>
        <v>9.5926840683170553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0.1330276873351508</v>
      </c>
      <c r="G784" s="1">
        <f t="shared" ref="G784:K784" si="946">G782-G783</f>
        <v>0.12816209880124774</v>
      </c>
      <c r="H784" s="1">
        <f t="shared" si="946"/>
        <v>0.11782628456833422</v>
      </c>
      <c r="I784" s="1">
        <f t="shared" si="946"/>
        <v>0.11487553124713656</v>
      </c>
      <c r="J784" s="1">
        <f t="shared" si="946"/>
        <v>0.1147843267870492</v>
      </c>
      <c r="K784" s="1">
        <f t="shared" si="946"/>
        <v>0.45933333291921485</v>
      </c>
      <c r="L784" s="1">
        <f t="shared" ref="L784:O784" si="947">L782-L783</f>
        <v>0.44494862653271738</v>
      </c>
      <c r="M784" s="1">
        <f t="shared" si="947"/>
        <v>0.44431686603046217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0.74254908380484586</v>
      </c>
      <c r="G785" s="1">
        <f t="shared" ref="G785:K785" si="948">SUM(G786:G788)</f>
        <v>0.55244017470319584</v>
      </c>
      <c r="H785" s="1">
        <f t="shared" si="948"/>
        <v>3.8662888443801395</v>
      </c>
      <c r="I785" s="1">
        <f t="shared" si="948"/>
        <v>4.9481074796839426</v>
      </c>
      <c r="J785" s="1">
        <f t="shared" si="948"/>
        <v>6.4684540127641501</v>
      </c>
      <c r="K785" s="1">
        <f t="shared" si="948"/>
        <v>8.6094369710715579</v>
      </c>
      <c r="L785" s="1">
        <f t="shared" ref="L785:O785" si="949">SUM(L786:L788)</f>
        <v>11.718767230405494</v>
      </c>
      <c r="M785" s="1">
        <f t="shared" si="949"/>
        <v>11.793048225885185</v>
      </c>
      <c r="N785" s="1">
        <f t="shared" si="949"/>
        <v>12.017876922651405</v>
      </c>
      <c r="O785" s="1">
        <f t="shared" si="949"/>
        <v>12.255255807183463</v>
      </c>
      <c r="P785" s="1">
        <f>SUM(P786:P788)</f>
        <v>12.225038411240405</v>
      </c>
      <c r="Q785" s="1">
        <f>SUM(Q786:Q788)</f>
        <v>12.142485212868358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0.30466285007764521</v>
      </c>
      <c r="G786" s="1">
        <f>[1]Industry!C$38*G779/SUM(G779:G780)</f>
        <v>3.7187990441306368E-4</v>
      </c>
      <c r="H786" s="1">
        <f>[1]Industry!D$38*H779/SUM(H779:H780)</f>
        <v>2.67007424574797</v>
      </c>
      <c r="I786" s="1">
        <f>[1]Industry!E$38*I779/SUM(I779:I780)</f>
        <v>2.4772512286613524</v>
      </c>
      <c r="J786" s="1">
        <f>[1]Industry!F$38*J779/SUM(J779:J780)</f>
        <v>2.4983795042944994</v>
      </c>
      <c r="K786" s="1">
        <f>[1]Industry!G$38*K779/SUM(K779:K780)</f>
        <v>2.5728599042333422</v>
      </c>
      <c r="L786" s="1">
        <f>[1]Industry!H$38*L779/SUM(L779:L780)</f>
        <v>2.5574290955090846</v>
      </c>
      <c r="M786" s="1">
        <f>[1]Industry!I$38*M779/SUM(M779:M780)</f>
        <v>2.5623562787972807</v>
      </c>
      <c r="N786" s="1">
        <f>[1]Industry!J$38*N779/SUM(N779:N780)</f>
        <v>2.6402674932390382</v>
      </c>
      <c r="O786" s="1">
        <f>[1]Industry!K$38*O779/SUM(O779:O780)</f>
        <v>2.5983950371446993</v>
      </c>
      <c r="P786" s="1">
        <f>[1]Industry!L$38*P779/SUM(P779:P780)</f>
        <v>2.5677462025223452</v>
      </c>
      <c r="Q786" s="1">
        <f>[1]Industry!M$38*Q779/SUM(Q779:Q780)</f>
        <v>2.4742979945076393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1.1542160026662973E-3</v>
      </c>
      <c r="G787" s="1">
        <f>[1]Industry!C$38-G786</f>
        <v>1.590197583975321E-6</v>
      </c>
      <c r="H787" s="1">
        <f>[1]Industry!D$38-H786</f>
        <v>1.0170758409474789E-2</v>
      </c>
      <c r="I787" s="1">
        <f>[1]Industry!E$38-I786</f>
        <v>1.0847305021312703E-2</v>
      </c>
      <c r="J787" s="1">
        <f>[1]Industry!F$38-J786</f>
        <v>1.2214470116398424E-2</v>
      </c>
      <c r="K787" s="1">
        <f>[1]Industry!G$38-K786</f>
        <v>5.5956413057625998E-2</v>
      </c>
      <c r="L787" s="1">
        <f>[1]Industry!H$38-L786</f>
        <v>7.0267909201719991E-2</v>
      </c>
      <c r="M787" s="1">
        <f>[1]Industry!I$38-M786</f>
        <v>7.0447881555636638E-2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0.43673201772453429</v>
      </c>
      <c r="G788" s="1">
        <f>[1]Industry!C$39</f>
        <v>0.55206670460119878</v>
      </c>
      <c r="H788" s="1">
        <f>[1]Industry!D$39</f>
        <v>1.1860438402226947</v>
      </c>
      <c r="I788" s="1">
        <f>[1]Industry!E$39</f>
        <v>2.4600089460012771</v>
      </c>
      <c r="J788" s="1">
        <f>[1]Industry!F$39</f>
        <v>3.9578600383532523</v>
      </c>
      <c r="K788" s="1">
        <f>[1]Industry!G$39</f>
        <v>5.9806206537805897</v>
      </c>
      <c r="L788" s="1">
        <f>[1]Industry!H$39</f>
        <v>9.0910702256946898</v>
      </c>
      <c r="M788" s="1">
        <f>[1]Industry!I$39</f>
        <v>9.1602440655322681</v>
      </c>
      <c r="N788" s="1">
        <f>[1]Industry!J$39</f>
        <v>9.3776094294123666</v>
      </c>
      <c r="O788" s="1">
        <f>[1]Industry!K$39</f>
        <v>9.6568607700387634</v>
      </c>
      <c r="P788" s="1">
        <f>[1]Industry!L$39</f>
        <v>9.6572922087180597</v>
      </c>
      <c r="Q788" s="1">
        <f>[1]Industry!M$39</f>
        <v>9.6681872183607194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3.5600044085156011</v>
      </c>
      <c r="G789" s="1">
        <f>[1]Industry!C$18</f>
        <v>3.4647169378850089</v>
      </c>
      <c r="H789" s="1">
        <f>[1]Industry!D$18</f>
        <v>2.8923789585095365</v>
      </c>
      <c r="I789" s="1">
        <f>[1]Industry!E$18</f>
        <v>4.5892922809946685E-3</v>
      </c>
      <c r="J789" s="1">
        <f>[1]Industry!F$18</f>
        <v>5.1684943525724574E-3</v>
      </c>
      <c r="K789" s="1">
        <f>[1]Industry!G$18</f>
        <v>4.8532106601563681E-3</v>
      </c>
      <c r="L789" s="1">
        <f>[1]Industry!H$18</f>
        <v>6.2323942607443476E-3</v>
      </c>
      <c r="M789" s="1">
        <f>[1]Industry!I$18</f>
        <v>1.3849461355930575E-2</v>
      </c>
      <c r="N789" s="1">
        <f>[1]Industry!J$18</f>
        <v>7.8401802531402973E-3</v>
      </c>
      <c r="O789" s="1">
        <f>[1]Industry!K$18</f>
        <v>1.2576139556641974E-2</v>
      </c>
      <c r="P789" s="1">
        <f>[1]Industry!L$18</f>
        <v>7.3691748687747952E-3</v>
      </c>
      <c r="Q789" s="1">
        <f>[1]Industry!M$18</f>
        <v>1.3742969496752667E-2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3.5600044085156011</v>
      </c>
      <c r="G790" s="1">
        <f t="shared" ref="G790:K790" si="952">G789</f>
        <v>3.4647169378850089</v>
      </c>
      <c r="H790" s="1">
        <f t="shared" si="952"/>
        <v>2.8923789585095365</v>
      </c>
      <c r="I790" s="1">
        <f t="shared" si="952"/>
        <v>4.5892922809946685E-3</v>
      </c>
      <c r="J790" s="1">
        <f t="shared" si="952"/>
        <v>5.1684943525724574E-3</v>
      </c>
      <c r="K790" s="1">
        <f t="shared" si="952"/>
        <v>4.8532106601563681E-3</v>
      </c>
      <c r="L790" s="1">
        <f t="shared" ref="L790:O790" si="953">L789</f>
        <v>6.2323942607443476E-3</v>
      </c>
      <c r="M790" s="1">
        <f t="shared" si="953"/>
        <v>1.3849461355930575E-2</v>
      </c>
      <c r="N790" s="1">
        <f t="shared" si="953"/>
        <v>7.8401802531402973E-3</v>
      </c>
      <c r="O790" s="1">
        <f t="shared" si="953"/>
        <v>1.2576139556641974E-2</v>
      </c>
      <c r="P790" s="1">
        <f>P789</f>
        <v>7.3691748687747952E-3</v>
      </c>
      <c r="Q790" s="1">
        <f>Q789</f>
        <v>1.3742969496752667E-2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12.728686438105397</v>
      </c>
      <c r="G791" s="1">
        <f>[1]Industry!C$19</f>
        <v>13.638449002563698</v>
      </c>
      <c r="H791" s="1">
        <f>[1]Industry!D$19</f>
        <v>13.523091680506674</v>
      </c>
      <c r="I791" s="1">
        <f>[1]Industry!E$19</f>
        <v>17.062043528583896</v>
      </c>
      <c r="J791" s="1">
        <f>[1]Industry!F$19</f>
        <v>16.515219864242354</v>
      </c>
      <c r="K791" s="1">
        <f>[1]Industry!G$19</f>
        <v>16.007371484771884</v>
      </c>
      <c r="L791" s="1">
        <f>[1]Industry!H$19</f>
        <v>18.392180792638161</v>
      </c>
      <c r="M791" s="1">
        <f>[1]Industry!I$19</f>
        <v>18.904498244942378</v>
      </c>
      <c r="N791" s="1">
        <f>[1]Industry!J$19</f>
        <v>18.808775792138579</v>
      </c>
      <c r="O791" s="1">
        <f>[1]Industry!K$19</f>
        <v>18.911832262142955</v>
      </c>
      <c r="P791" s="1">
        <f>[1]Industry!L$19</f>
        <v>18.872891347567148</v>
      </c>
      <c r="Q791" s="1">
        <f>[1]Industry!M$19</f>
        <v>18.854795759908434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4.3107873143369924</v>
      </c>
      <c r="G792" s="1">
        <f t="shared" ref="G792:K792" si="956">SUM(G793:G801)</f>
        <v>5.8445135014936058</v>
      </c>
      <c r="H792" s="1">
        <f t="shared" si="956"/>
        <v>6.0997292093496753</v>
      </c>
      <c r="I792" s="1">
        <f t="shared" si="956"/>
        <v>8.3818741250502011</v>
      </c>
      <c r="J792" s="1">
        <f t="shared" si="956"/>
        <v>9.154513606968246</v>
      </c>
      <c r="K792" s="1">
        <f t="shared" si="956"/>
        <v>8.1988633975702978</v>
      </c>
      <c r="L792" s="1">
        <f t="shared" ref="L792:O792" si="957">SUM(L793:L801)</f>
        <v>9.5524146958673857</v>
      </c>
      <c r="M792" s="1">
        <f t="shared" si="957"/>
        <v>9.7112720380710673</v>
      </c>
      <c r="N792" s="1">
        <f t="shared" si="957"/>
        <v>9.6997747411031057</v>
      </c>
      <c r="O792" s="1">
        <f t="shared" si="957"/>
        <v>9.5607817972268005</v>
      </c>
      <c r="P792" s="1">
        <f>SUM(P793:P801)</f>
        <v>9.8885657628627204</v>
      </c>
      <c r="Q792" s="1">
        <f>SUM(Q793:Q801)</f>
        <v>9.94812944604252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0.92500489365477301</v>
      </c>
      <c r="G793" s="1">
        <f t="shared" ref="G793:K793" si="960">G235</f>
        <v>2.0702297339291764</v>
      </c>
      <c r="H793" s="1">
        <f t="shared" si="960"/>
        <v>3.2652345470008691E-2</v>
      </c>
      <c r="I793" s="1">
        <f t="shared" si="960"/>
        <v>1.2581883695690483</v>
      </c>
      <c r="J793" s="1">
        <f t="shared" si="960"/>
        <v>0.79800425715317436</v>
      </c>
      <c r="K793" s="1">
        <f t="shared" si="960"/>
        <v>4.2142111069413027E-2</v>
      </c>
      <c r="L793" s="1">
        <f t="shared" ref="L793:O793" si="961">L235</f>
        <v>4.7461988699791312E-2</v>
      </c>
      <c r="M793" s="1">
        <f t="shared" si="961"/>
        <v>5.0903333215277166E-2</v>
      </c>
      <c r="N793" s="1">
        <f t="shared" si="961"/>
        <v>4.7260277290825575E-2</v>
      </c>
      <c r="O793" s="1">
        <f t="shared" si="961"/>
        <v>5.1326143707845953E-2</v>
      </c>
      <c r="P793" s="1">
        <f>P235</f>
        <v>4.8442014397928036E-2</v>
      </c>
      <c r="Q793" s="1">
        <f>Q235</f>
        <v>5.3878160091657794E-2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0.78584511957607517</v>
      </c>
      <c r="G794" s="1">
        <f t="shared" ref="G794:K794" si="962">G241</f>
        <v>0.10575286244626983</v>
      </c>
      <c r="H794" s="1">
        <f t="shared" si="962"/>
        <v>7.334537486274903E-2</v>
      </c>
      <c r="I794" s="1">
        <f t="shared" si="962"/>
        <v>0.92815970622139421</v>
      </c>
      <c r="J794" s="1">
        <f t="shared" si="962"/>
        <v>1.0974244464472529</v>
      </c>
      <c r="K794" s="1">
        <f t="shared" si="962"/>
        <v>0.21832127904184914</v>
      </c>
      <c r="L794" s="1">
        <f t="shared" ref="L794:O794" si="963">L241</f>
        <v>0.16557060012444358</v>
      </c>
      <c r="M794" s="1">
        <f t="shared" si="963"/>
        <v>0.1040886843801119</v>
      </c>
      <c r="N794" s="1">
        <f t="shared" si="963"/>
        <v>6.7283681852676511E-2</v>
      </c>
      <c r="O794" s="1">
        <f t="shared" si="963"/>
        <v>0.10832135682913403</v>
      </c>
      <c r="P794" s="1">
        <f t="shared" ref="P794:Q796" si="964">P241</f>
        <v>0.16183523224547916</v>
      </c>
      <c r="Q794" s="1">
        <f t="shared" si="964"/>
        <v>0.28184684971353563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0</v>
      </c>
      <c r="L795" s="1">
        <f t="shared" ref="L795:O795" si="966">L242</f>
        <v>0</v>
      </c>
      <c r="M795" s="1">
        <f t="shared" si="966"/>
        <v>0</v>
      </c>
      <c r="N795" s="1">
        <f t="shared" si="966"/>
        <v>0</v>
      </c>
      <c r="O795" s="1">
        <f t="shared" si="966"/>
        <v>0</v>
      </c>
      <c r="P795" s="1">
        <f t="shared" si="964"/>
        <v>0</v>
      </c>
      <c r="Q795" s="1">
        <f t="shared" si="964"/>
        <v>0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2.4511352715905271E-3</v>
      </c>
      <c r="J796" s="1">
        <f t="shared" si="967"/>
        <v>3.2863836613116005E-3</v>
      </c>
      <c r="K796" s="1">
        <f t="shared" si="967"/>
        <v>5.5737217729773143E-3</v>
      </c>
      <c r="L796" s="1">
        <f t="shared" ref="L796:O796" si="968">L243</f>
        <v>7.8324773647492803E-3</v>
      </c>
      <c r="M796" s="1">
        <f t="shared" si="968"/>
        <v>1.2355885933283553E-2</v>
      </c>
      <c r="N796" s="1">
        <f t="shared" si="968"/>
        <v>1.0230758034521746E-2</v>
      </c>
      <c r="O796" s="1">
        <f t="shared" si="968"/>
        <v>1.7207709214569461E-2</v>
      </c>
      <c r="P796" s="1">
        <f t="shared" si="964"/>
        <v>1.5898935375806309E-2</v>
      </c>
      <c r="Q796" s="1">
        <f t="shared" si="964"/>
        <v>3.4624964962241732E-2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1.9348669817169535</v>
      </c>
      <c r="G797" s="1">
        <f t="shared" ref="G797:K797" si="969">G274</f>
        <v>1.8587791692276758</v>
      </c>
      <c r="H797" s="1">
        <f t="shared" si="969"/>
        <v>2.5503187084095327</v>
      </c>
      <c r="I797" s="1">
        <f t="shared" si="969"/>
        <v>2.2433483487117485</v>
      </c>
      <c r="J797" s="1">
        <f t="shared" si="969"/>
        <v>1.9426945681677796</v>
      </c>
      <c r="K797" s="1">
        <f t="shared" si="969"/>
        <v>1.658940434082127</v>
      </c>
      <c r="L797" s="1">
        <f t="shared" ref="L797:O797" si="970">L274</f>
        <v>1.3779712924097298</v>
      </c>
      <c r="M797" s="1">
        <f t="shared" si="970"/>
        <v>1.0998011296393559</v>
      </c>
      <c r="N797" s="1">
        <f t="shared" si="970"/>
        <v>1.0997830570442941</v>
      </c>
      <c r="O797" s="1">
        <f t="shared" si="970"/>
        <v>1.0998001542274622</v>
      </c>
      <c r="P797" s="1">
        <f>P274</f>
        <v>1.0997935583142011</v>
      </c>
      <c r="Q797" s="1">
        <f>Q274</f>
        <v>1.0998404721228869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</v>
      </c>
      <c r="L798" s="1">
        <f t="shared" ref="L798:O798" si="972">L275</f>
        <v>0</v>
      </c>
      <c r="M798" s="1">
        <f t="shared" si="972"/>
        <v>0</v>
      </c>
      <c r="N798" s="1">
        <f t="shared" si="972"/>
        <v>0</v>
      </c>
      <c r="O798" s="1">
        <f t="shared" si="972"/>
        <v>0</v>
      </c>
      <c r="P798" s="1">
        <f>P275</f>
        <v>0</v>
      </c>
      <c r="Q798" s="1">
        <f>Q275</f>
        <v>0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0.66507031938919048</v>
      </c>
      <c r="G799" s="1">
        <f t="shared" ref="G799:K799" si="973">G283</f>
        <v>1.8097517358904838</v>
      </c>
      <c r="H799" s="1">
        <f t="shared" si="973"/>
        <v>3.4434127806073849</v>
      </c>
      <c r="I799" s="1">
        <f t="shared" si="973"/>
        <v>3.9451042484517354</v>
      </c>
      <c r="J799" s="1">
        <f t="shared" si="973"/>
        <v>5.3003450617616021</v>
      </c>
      <c r="K799" s="1">
        <f t="shared" si="973"/>
        <v>6.2559816019894328</v>
      </c>
      <c r="L799" s="1">
        <f t="shared" ref="L799:O799" si="974">L283</f>
        <v>7.9370337738883681</v>
      </c>
      <c r="M799" s="1">
        <f t="shared" si="974"/>
        <v>8.4039169627115946</v>
      </c>
      <c r="N799" s="1">
        <f t="shared" si="974"/>
        <v>8.4380611454421981</v>
      </c>
      <c r="O799" s="1">
        <f t="shared" si="974"/>
        <v>8.1874096536511143</v>
      </c>
      <c r="P799" s="1">
        <f>P283</f>
        <v>8.469854057626284</v>
      </c>
      <c r="Q799" s="1">
        <f>Q283</f>
        <v>8.359583346623733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0</v>
      </c>
      <c r="L800" s="1">
        <f t="shared" ref="L800:O800" si="976">L284</f>
        <v>0</v>
      </c>
      <c r="M800" s="1">
        <f t="shared" si="976"/>
        <v>0</v>
      </c>
      <c r="N800" s="1">
        <f t="shared" si="976"/>
        <v>0</v>
      </c>
      <c r="O800" s="1">
        <f t="shared" si="976"/>
        <v>0</v>
      </c>
      <c r="P800" s="1">
        <f>P284</f>
        <v>0</v>
      </c>
      <c r="Q800" s="1">
        <f>Q284</f>
        <v>0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4.6223168246858149E-3</v>
      </c>
      <c r="J801" s="1">
        <f t="shared" si="977"/>
        <v>1.2758889777125944E-2</v>
      </c>
      <c r="K801" s="1">
        <f t="shared" si="977"/>
        <v>1.7904249614497676E-2</v>
      </c>
      <c r="L801" s="1">
        <f t="shared" ref="L801:O801" si="978">L289</f>
        <v>1.6544563380303287E-2</v>
      </c>
      <c r="M801" s="1">
        <f t="shared" si="978"/>
        <v>4.0206042191444691E-2</v>
      </c>
      <c r="N801" s="1">
        <f t="shared" si="978"/>
        <v>3.7155821438590822E-2</v>
      </c>
      <c r="O801" s="1">
        <f t="shared" si="978"/>
        <v>9.671677959667388E-2</v>
      </c>
      <c r="P801" s="1">
        <f>P289</f>
        <v>9.2741964903021917E-2</v>
      </c>
      <c r="Q801" s="1">
        <f>Q289</f>
        <v>0.11835565252846356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7.1200237290759176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7.6289162657039089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7.3930013711489089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7.8105668322865816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7.380946681732242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7.8440505088747505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8.8813608270522106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9.2263914235539506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9.1449021901434548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9.3850848863515353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9.0421066410066757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8.9623966165520201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9.0019045169082137</v>
      </c>
      <c r="G803" s="1">
        <f t="shared" ref="G803:O803" si="979">G804</f>
        <v>10.609941882716086</v>
      </c>
      <c r="H803" s="1">
        <f t="shared" si="979"/>
        <v>9.8540383399068041</v>
      </c>
      <c r="I803" s="1">
        <f t="shared" si="979"/>
        <v>11.554855046871047</v>
      </c>
      <c r="J803" s="1">
        <f t="shared" si="979"/>
        <v>12.552501959274007</v>
      </c>
      <c r="K803" s="1">
        <f t="shared" si="979"/>
        <v>13.551766399235003</v>
      </c>
      <c r="L803" s="1">
        <f t="shared" si="979"/>
        <v>14.266683491257128</v>
      </c>
      <c r="M803" s="1">
        <f t="shared" si="979"/>
        <v>14.81105759080666</v>
      </c>
      <c r="N803" s="1">
        <f t="shared" si="979"/>
        <v>15.323705401841936</v>
      </c>
      <c r="O803" s="1">
        <f t="shared" si="979"/>
        <v>15.734231560125322</v>
      </c>
      <c r="P803" s="1">
        <f>P804</f>
        <v>12.775996369779914</v>
      </c>
      <c r="Q803" s="1">
        <f>Q804</f>
        <v>14.232524334501463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9.0019045169082137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10.609941882716086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9.8540383399068041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11.554855046871047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12.552501959274007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13.551766399235003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14.266683491257128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14.81105759080666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15.323705401841936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15.734231560125322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12.775996369779914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14.232524334501463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0.62579176418937399</v>
      </c>
      <c r="G805" s="1">
        <f t="shared" ref="G805:O805" si="981">G806</f>
        <v>0.73757449565397415</v>
      </c>
      <c r="H805" s="1">
        <f t="shared" si="981"/>
        <v>0.73633936444719916</v>
      </c>
      <c r="I805" s="1">
        <f t="shared" si="981"/>
        <v>0.73430207929040403</v>
      </c>
      <c r="J805" s="1">
        <f t="shared" si="981"/>
        <v>0.73669532644670765</v>
      </c>
      <c r="K805" s="1">
        <f t="shared" si="981"/>
        <v>0.73468909617196598</v>
      </c>
      <c r="L805" s="1">
        <f t="shared" si="981"/>
        <v>0.73270979174881556</v>
      </c>
      <c r="M805" s="1">
        <f t="shared" si="981"/>
        <v>0.73077086804888425</v>
      </c>
      <c r="N805" s="1">
        <f t="shared" si="981"/>
        <v>0.73081371033033027</v>
      </c>
      <c r="O805" s="1">
        <f t="shared" si="981"/>
        <v>0.73101762548852012</v>
      </c>
      <c r="P805" s="1">
        <f>P806</f>
        <v>0.73116330716374145</v>
      </c>
      <c r="Q805" s="1">
        <f>Q806</f>
        <v>0.73238060846225816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0.62579176418937399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0.73757449565397415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0.73633936444719916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0.73430207929040403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0.73669532644670765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0.73468909617196598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0.73270979174881556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0.73077086804888425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0.73081371033033027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0.73101762548852012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0.73116330716374145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0.73238060846225816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7.798045248028985</v>
      </c>
      <c r="G807" s="1">
        <f>[1]Industry!C$21</f>
        <v>8.0802281404088099</v>
      </c>
      <c r="H807" s="1">
        <f>[1]Industry!D$21</f>
        <v>5.6083495478679124</v>
      </c>
      <c r="I807" s="1">
        <f>[1]Industry!E$21</f>
        <v>5.5456412461773859</v>
      </c>
      <c r="J807" s="1">
        <f>[1]Industry!F$21</f>
        <v>5.4829790402830421</v>
      </c>
      <c r="K807" s="1">
        <f>[1]Industry!G$21</f>
        <v>5.4553625153747722</v>
      </c>
      <c r="L807" s="1">
        <f>[1]Industry!H$21</f>
        <v>5.4276852065672818</v>
      </c>
      <c r="M807" s="1">
        <f>[1]Industry!I$21</f>
        <v>5.3999442583368973</v>
      </c>
      <c r="N807" s="1">
        <f>[1]Industry!J$21</f>
        <v>5.4000011070569878</v>
      </c>
      <c r="O807" s="1">
        <f>[1]Industry!K$21</f>
        <v>5.4000357867941471</v>
      </c>
      <c r="P807" s="1">
        <f>[1]Industry!L$21</f>
        <v>5.3999521289158876</v>
      </c>
      <c r="Q807" s="1">
        <f>[1]Industry!M$21</f>
        <v>5.400069040229722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7.798045248028985</v>
      </c>
      <c r="G808" s="1">
        <f t="shared" ref="G808:K808" si="983">G807</f>
        <v>8.0802281404088099</v>
      </c>
      <c r="H808" s="1">
        <f t="shared" si="983"/>
        <v>5.6083495478679124</v>
      </c>
      <c r="I808" s="1">
        <f t="shared" si="983"/>
        <v>5.5456412461773859</v>
      </c>
      <c r="J808" s="1">
        <f t="shared" si="983"/>
        <v>5.4829790402830421</v>
      </c>
      <c r="K808" s="1">
        <f t="shared" si="983"/>
        <v>5.4553625153747722</v>
      </c>
      <c r="L808" s="1">
        <f t="shared" ref="L808:O808" si="984">L807</f>
        <v>5.4276852065672818</v>
      </c>
      <c r="M808" s="1">
        <f t="shared" si="984"/>
        <v>5.3999442583368973</v>
      </c>
      <c r="N808" s="1">
        <f t="shared" si="984"/>
        <v>5.4000011070569878</v>
      </c>
      <c r="O808" s="1">
        <f t="shared" si="984"/>
        <v>5.4000357867941471</v>
      </c>
      <c r="P808" s="1">
        <f>P807</f>
        <v>5.3999521289158876</v>
      </c>
      <c r="Q808" s="1">
        <f>Q807</f>
        <v>5.400069040229722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7.798045248028985</v>
      </c>
      <c r="G810" s="1">
        <f t="shared" ref="G810:K810" si="985">G808</f>
        <v>8.0802281404088099</v>
      </c>
      <c r="H810" s="1">
        <f t="shared" si="985"/>
        <v>5.6083495478679124</v>
      </c>
      <c r="I810" s="1">
        <f t="shared" si="985"/>
        <v>5.5456412461773859</v>
      </c>
      <c r="J810" s="1">
        <f t="shared" si="985"/>
        <v>5.4829790402830421</v>
      </c>
      <c r="K810" s="1">
        <f t="shared" si="985"/>
        <v>5.4553625153747722</v>
      </c>
      <c r="L810" s="1">
        <f t="shared" ref="L810:O810" si="986">L808</f>
        <v>5.4276852065672818</v>
      </c>
      <c r="M810" s="1">
        <f t="shared" si="986"/>
        <v>5.3999442583368973</v>
      </c>
      <c r="N810" s="1">
        <f t="shared" si="986"/>
        <v>5.4000011070569878</v>
      </c>
      <c r="O810" s="1">
        <f t="shared" si="986"/>
        <v>5.4000357867941471</v>
      </c>
      <c r="P810" s="1">
        <f>P808</f>
        <v>5.3999521289158876</v>
      </c>
      <c r="Q810" s="1">
        <f>Q808</f>
        <v>5.400069040229722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6.76819254686577E-2</v>
      </c>
      <c r="G811" s="1">
        <f>[1]Industry!C$22</f>
        <v>8.5501226503653674E-2</v>
      </c>
      <c r="H811" s="1">
        <f>[1]Industry!D$22</f>
        <v>8.5684311838203811E-2</v>
      </c>
      <c r="I811" s="1">
        <f>[1]Industry!E$22</f>
        <v>8.5690577694278083E-2</v>
      </c>
      <c r="J811" s="1">
        <f>[1]Industry!F$22</f>
        <v>8.5698414967045694E-2</v>
      </c>
      <c r="K811" s="1">
        <f>[1]Industry!G$22</f>
        <v>8.5706642906897501E-2</v>
      </c>
      <c r="L811" s="1">
        <f>[1]Industry!H$22</f>
        <v>8.5714100599998788E-2</v>
      </c>
      <c r="M811" s="1">
        <f>[1]Industry!I$22</f>
        <v>8.5721201994756774E-2</v>
      </c>
      <c r="N811" s="1">
        <f>[1]Industry!J$22</f>
        <v>8.5727523606748512E-2</v>
      </c>
      <c r="O811" s="1">
        <f>[1]Industry!K$22</f>
        <v>8.5781991793050183E-2</v>
      </c>
      <c r="P811" s="1">
        <f>[1]Industry!L$22</f>
        <v>8.5833219100436439E-2</v>
      </c>
      <c r="Q811" s="1">
        <f>[1]Industry!M$22</f>
        <v>8.6053470599520052E-2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6.76819254686577E-2</v>
      </c>
      <c r="G812" s="1">
        <f t="shared" ref="G812:K812" si="989">G811</f>
        <v>8.5501226503653674E-2</v>
      </c>
      <c r="H812" s="1">
        <f t="shared" si="989"/>
        <v>8.5684311838203811E-2</v>
      </c>
      <c r="I812" s="1">
        <f t="shared" si="989"/>
        <v>8.5690577694278083E-2</v>
      </c>
      <c r="J812" s="1">
        <f t="shared" si="989"/>
        <v>8.5698414967045694E-2</v>
      </c>
      <c r="K812" s="1">
        <f t="shared" si="989"/>
        <v>8.5706642906897501E-2</v>
      </c>
      <c r="L812" s="1">
        <f t="shared" ref="L812:O812" si="990">L811</f>
        <v>8.5714100599998788E-2</v>
      </c>
      <c r="M812" s="1">
        <f t="shared" si="990"/>
        <v>8.5721201994756774E-2</v>
      </c>
      <c r="N812" s="1">
        <f t="shared" si="990"/>
        <v>8.5727523606748512E-2</v>
      </c>
      <c r="O812" s="1">
        <f t="shared" si="990"/>
        <v>8.5781991793050183E-2</v>
      </c>
      <c r="P812" s="1">
        <f>P811</f>
        <v>8.5833219100436439E-2</v>
      </c>
      <c r="Q812" s="1">
        <f>Q811</f>
        <v>8.6053470599520052E-2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1.1702018907491035E-2</v>
      </c>
      <c r="J813" s="1">
        <f>[1]Industry!F$23</f>
        <v>4.3949868075213977E-2</v>
      </c>
      <c r="K813" s="1">
        <f>[1]Industry!G$23</f>
        <v>6.2356296891783E-2</v>
      </c>
      <c r="L813" s="1">
        <f>[1]Industry!H$23</f>
        <v>5.9381988812012829E-2</v>
      </c>
      <c r="M813" s="1">
        <f>[1]Industry!I$23</f>
        <v>0.18127007746685328</v>
      </c>
      <c r="N813" s="1">
        <f>[1]Industry!J$23</f>
        <v>0.23019045191433346</v>
      </c>
      <c r="O813" s="1">
        <f>[1]Industry!K$23</f>
        <v>0.2797757645131862</v>
      </c>
      <c r="P813" s="1">
        <f>[1]Industry!L$23</f>
        <v>0.28114019882200098</v>
      </c>
      <c r="Q813" s="1">
        <f>[1]Industry!M$23</f>
        <v>0.27842583908885998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1.1702018907491035E-2</v>
      </c>
      <c r="J814" s="1">
        <f t="shared" si="993"/>
        <v>4.3949868075213977E-2</v>
      </c>
      <c r="K814" s="1">
        <f t="shared" si="993"/>
        <v>6.2356296891783E-2</v>
      </c>
      <c r="L814" s="1">
        <f t="shared" ref="L814:O814" si="994">L813</f>
        <v>5.9381988812012829E-2</v>
      </c>
      <c r="M814" s="1">
        <f t="shared" si="994"/>
        <v>0.18127007746685328</v>
      </c>
      <c r="N814" s="1">
        <f t="shared" si="994"/>
        <v>0.23019045191433346</v>
      </c>
      <c r="O814" s="1">
        <f t="shared" si="994"/>
        <v>0.2797757645131862</v>
      </c>
      <c r="P814" s="1">
        <f>P813</f>
        <v>0.28114019882200098</v>
      </c>
      <c r="Q814" s="1">
        <f>Q813</f>
        <v>0.27842583908885998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0.74852975332474925</v>
      </c>
      <c r="G815" s="1">
        <f>[1]Industry!C$24</f>
        <v>0.94973959845888556</v>
      </c>
      <c r="H815" s="1">
        <f>[1]Industry!D$24</f>
        <v>2.43108142721481</v>
      </c>
      <c r="I815" s="1">
        <f>[1]Industry!E$24</f>
        <v>4.0710485341184022</v>
      </c>
      <c r="J815" s="1">
        <f>[1]Industry!F$24</f>
        <v>5.7526930790195623</v>
      </c>
      <c r="K815" s="1">
        <f>[1]Industry!G$24</f>
        <v>6.4887457713296053</v>
      </c>
      <c r="L815" s="1">
        <f>[1]Industry!H$24</f>
        <v>6.5431458102672728</v>
      </c>
      <c r="M815" s="1">
        <f>[1]Industry!I$24</f>
        <v>6.5932940632580106</v>
      </c>
      <c r="N815" s="1">
        <f>[1]Industry!J$24</f>
        <v>6.5953039936432027</v>
      </c>
      <c r="O815" s="1">
        <f>[1]Industry!K$24</f>
        <v>9.1883197237832661</v>
      </c>
      <c r="P815" s="1">
        <f>[1]Industry!L$24</f>
        <v>9.1883536353442654</v>
      </c>
      <c r="Q815" s="1">
        <f>[1]Industry!M$24</f>
        <v>9.1885849410212472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0.74852975332474925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0.94973959845888556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2.3757793469399733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3.9729931324356156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5.6239997606354155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6.3611034675608282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6.4109545828383823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6.4588204441443704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6.4594656022294208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8.6371638710335361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8.6372760885455033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8.6379906285272696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5.530208027483674E-2</v>
      </c>
      <c r="I817" s="1">
        <f t="shared" si="999"/>
        <v>9.8055401682786592E-2</v>
      </c>
      <c r="J817" s="1">
        <f t="shared" si="999"/>
        <v>0.12869331838414677</v>
      </c>
      <c r="K817" s="1">
        <f t="shared" si="999"/>
        <v>0.12764230376877705</v>
      </c>
      <c r="L817" s="1">
        <f t="shared" ref="L817:O817" si="1000">L815-L816</f>
        <v>0.13219122742889056</v>
      </c>
      <c r="M817" s="1">
        <f t="shared" si="1000"/>
        <v>0.1344736191136402</v>
      </c>
      <c r="N817" s="1">
        <f t="shared" si="1000"/>
        <v>0.13583839141378196</v>
      </c>
      <c r="O817" s="1">
        <f t="shared" si="1000"/>
        <v>0.55115585274973</v>
      </c>
      <c r="P817" s="1">
        <f>P815-P816</f>
        <v>0.55107754679876209</v>
      </c>
      <c r="Q817" s="1">
        <f>Q815-Q816</f>
        <v>0.55059431249397761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72.708445286805741</v>
      </c>
      <c r="G818" s="17">
        <f>[1]Industry!C$71</f>
        <v>74.352993626363585</v>
      </c>
      <c r="H818" s="17">
        <f>[1]Industry!D$71</f>
        <v>76.161620219132828</v>
      </c>
      <c r="I818" s="17">
        <f>[1]Industry!E$71</f>
        <v>77.054951727320216</v>
      </c>
      <c r="J818" s="17">
        <f>[1]Industry!F$71</f>
        <v>77.585631094609525</v>
      </c>
      <c r="K818" s="17">
        <f>[1]Industry!G$71</f>
        <v>77.753306657926146</v>
      </c>
      <c r="L818" s="17">
        <f>[1]Industry!H$71</f>
        <v>77.798506142258418</v>
      </c>
      <c r="M818" s="17">
        <f>[1]Industry!I$71</f>
        <v>77.906655035442256</v>
      </c>
      <c r="N818" s="17">
        <f>[1]Industry!J$71</f>
        <v>77.255168117567337</v>
      </c>
      <c r="O818" s="17">
        <f>[1]Industry!K$71</f>
        <v>79.188592858159964</v>
      </c>
      <c r="P818" s="17">
        <f>[1]Industry!L$71</f>
        <v>76.456413532464239</v>
      </c>
      <c r="Q818" s="17">
        <f>[1]Industry!M$71</f>
        <v>75.859626297103503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58.985545178441058</v>
      </c>
      <c r="G819" s="18">
        <f t="shared" ref="G819:K819" si="1001">SUM(G820:G822)</f>
        <v>61.602263761606253</v>
      </c>
      <c r="H819" s="18">
        <f t="shared" si="1001"/>
        <v>65.336208776622954</v>
      </c>
      <c r="I819" s="18">
        <f t="shared" si="1001"/>
        <v>69.343380403458397</v>
      </c>
      <c r="J819" s="18">
        <f t="shared" si="1001"/>
        <v>72.919838024466088</v>
      </c>
      <c r="K819" s="18">
        <f t="shared" si="1001"/>
        <v>74.690010392071471</v>
      </c>
      <c r="L819" s="18">
        <f t="shared" ref="L819:O819" si="1002">SUM(L820:L822)</f>
        <v>75.600740197832607</v>
      </c>
      <c r="M819" s="18">
        <f t="shared" si="1002"/>
        <v>76.511391738957471</v>
      </c>
      <c r="N819" s="18">
        <f t="shared" si="1002"/>
        <v>77.207010726533113</v>
      </c>
      <c r="O819" s="18">
        <f t="shared" si="1002"/>
        <v>82.035937442831283</v>
      </c>
      <c r="P819" s="18">
        <f>SUM(P820:P822)</f>
        <v>80.563176626901438</v>
      </c>
      <c r="Q819" s="18">
        <f>SUM(Q820:Q822)</f>
        <v>80.67998320830047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9.8139172050547803</v>
      </c>
      <c r="G820" s="1">
        <f>[1]Industry!C$55</f>
        <v>10.335085451437159</v>
      </c>
      <c r="H820" s="1">
        <f>[1]Industry!D$55</f>
        <v>10.335357869780269</v>
      </c>
      <c r="I820" s="1">
        <f>[1]Industry!E$55</f>
        <v>10.582176248604465</v>
      </c>
      <c r="J820" s="1">
        <f>[1]Industry!F$55</f>
        <v>10.862166581463809</v>
      </c>
      <c r="K820" s="1">
        <f>[1]Industry!G$55</f>
        <v>11.101038897441827</v>
      </c>
      <c r="L820" s="1">
        <f>[1]Industry!H$55</f>
        <v>11.319329925100185</v>
      </c>
      <c r="M820" s="1">
        <f>[1]Industry!I$55</f>
        <v>11.537994473861882</v>
      </c>
      <c r="N820" s="1">
        <f>[1]Industry!J$55</f>
        <v>11.538014763723925</v>
      </c>
      <c r="O820" s="1">
        <f>[1]Industry!K$55</f>
        <v>11.736498253132979</v>
      </c>
      <c r="P820" s="1">
        <f>[1]Industry!L$55</f>
        <v>11.736503182645919</v>
      </c>
      <c r="Q820" s="1">
        <f>[1]Industry!M$55</f>
        <v>11.736538855215571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1.1082303212152831</v>
      </c>
      <c r="G821" s="1">
        <f>[1]Industry!C$56</f>
        <v>1.4008071328295122</v>
      </c>
      <c r="H821" s="1">
        <f>[1]Industry!D$56</f>
        <v>3.4847267062590594</v>
      </c>
      <c r="I821" s="1">
        <f>[1]Industry!E$56</f>
        <v>5.7758124635840948</v>
      </c>
      <c r="J821" s="1">
        <f>[1]Industry!F$56</f>
        <v>8.1068265892269835</v>
      </c>
      <c r="K821" s="1">
        <f>[1]Industry!G$56</f>
        <v>9.0952355082727134</v>
      </c>
      <c r="L821" s="1">
        <f>[1]Industry!H$56</f>
        <v>9.0956692225079312</v>
      </c>
      <c r="M821" s="1">
        <f>[1]Industry!I$56</f>
        <v>9.0957844726804069</v>
      </c>
      <c r="N821" s="1">
        <f>[1]Industry!J$56</f>
        <v>9.0966930315950165</v>
      </c>
      <c r="O821" s="1">
        <f>[1]Industry!K$56</f>
        <v>12.163487389925493</v>
      </c>
      <c r="P821" s="1">
        <f>[1]Industry!L$56</f>
        <v>12.16364542285298</v>
      </c>
      <c r="Q821" s="1">
        <f>[1]Industry!M$56</f>
        <v>12.164651690441223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49.86637117733958</v>
      </c>
      <c r="H822" s="1">
        <f>[1]Industry!D$3-([1]Industry!D$6-[1]Industry!D$70)</f>
        <v>51.516124200583626</v>
      </c>
      <c r="I822" s="1">
        <f>[1]Industry!E$3-([1]Industry!E$6-[1]Industry!E$70)</f>
        <v>52.985391691269832</v>
      </c>
      <c r="J822" s="1">
        <f>[1]Industry!F$3-([1]Industry!F$6-[1]Industry!F$70)</f>
        <v>53.950844853775301</v>
      </c>
      <c r="K822" s="1">
        <f>[1]Industry!G$3-([1]Industry!G$6-[1]Industry!G$70)</f>
        <v>54.493735986356931</v>
      </c>
      <c r="L822" s="1">
        <f>[1]Industry!H$3-([1]Industry!H$6-[1]Industry!H$70)</f>
        <v>55.185741050224486</v>
      </c>
      <c r="M822" s="1">
        <f>[1]Industry!I$3-([1]Industry!I$6-[1]Industry!I$70)</f>
        <v>55.877612792415178</v>
      </c>
      <c r="N822" s="1">
        <f>[1]Industry!J$3-([1]Industry!J$6-[1]Industry!J$70)</f>
        <v>56.572302931214175</v>
      </c>
      <c r="O822" s="1">
        <f>[1]Industry!K$3-([1]Industry!K$6-[1]Industry!K$70)</f>
        <v>58.135951799772805</v>
      </c>
      <c r="P822" s="1">
        <f>[1]Industry!L$3-([1]Industry!L$6-[1]Industry!L$70)</f>
        <v>56.663028021402539</v>
      </c>
      <c r="Q822" s="1">
        <f>[1]Industry!M$3-([1]Industry!M$6-[1]Industry!M$70)</f>
        <v>56.778792662643674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8.7635375902707473</v>
      </c>
      <c r="G823" s="1">
        <f t="shared" ref="G823:K823" si="1004">SUM(G824:G825)</f>
        <v>7.822665199840757</v>
      </c>
      <c r="H823" s="1">
        <f t="shared" si="1004"/>
        <v>6.2536141747146576</v>
      </c>
      <c r="I823" s="1">
        <f t="shared" si="1004"/>
        <v>5.1002002400947086</v>
      </c>
      <c r="J823" s="1">
        <f t="shared" si="1004"/>
        <v>3.9031841914173868</v>
      </c>
      <c r="K823" s="1">
        <f t="shared" si="1004"/>
        <v>2.677768096966521</v>
      </c>
      <c r="L823" s="1">
        <f t="shared" ref="L823:O823" si="1005">SUM(L824:L825)</f>
        <v>1.4436034424032849</v>
      </c>
      <c r="M823" s="1">
        <f t="shared" si="1005"/>
        <v>0.20699231899353018</v>
      </c>
      <c r="N823" s="1">
        <f t="shared" si="1005"/>
        <v>0.20682278306231272</v>
      </c>
      <c r="O823" s="1">
        <f t="shared" si="1005"/>
        <v>0.20678103552901969</v>
      </c>
      <c r="P823" s="1">
        <f>SUM(P824:P825)</f>
        <v>0.19925955241412283</v>
      </c>
      <c r="Q823" s="1">
        <f>SUM(Q824:Q825)</f>
        <v>0.1975663314145302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6.9177136895267104</v>
      </c>
      <c r="G824" s="1">
        <f>[1]Industry!C$57</f>
        <v>6.3117702716747832</v>
      </c>
      <c r="H824" s="1">
        <f>[1]Industry!D$57</f>
        <v>6.245993768120238</v>
      </c>
      <c r="I824" s="1">
        <f>[1]Industry!E$57</f>
        <v>5.0979561356780696</v>
      </c>
      <c r="J824" s="1">
        <f>[1]Industry!F$57</f>
        <v>3.8997203161036667</v>
      </c>
      <c r="K824" s="1">
        <f>[1]Industry!G$57</f>
        <v>2.6745210455403594</v>
      </c>
      <c r="L824" s="1">
        <f>[1]Industry!H$57</f>
        <v>1.4398671501407694</v>
      </c>
      <c r="M824" s="1">
        <f>[1]Industry!I$57</f>
        <v>0.20699231899353018</v>
      </c>
      <c r="N824" s="1">
        <f>[1]Industry!J$57</f>
        <v>0.20682278306231272</v>
      </c>
      <c r="O824" s="1">
        <f>[1]Industry!K$57</f>
        <v>0.20678103552901969</v>
      </c>
      <c r="P824" s="1">
        <f>[1]Industry!L$57</f>
        <v>0.19925955241412283</v>
      </c>
      <c r="Q824" s="1">
        <f>[1]Industry!M$57</f>
        <v>0.1975663314145302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1.8458239007440376</v>
      </c>
      <c r="G825" s="1">
        <f>[1]Industry!C$58</f>
        <v>1.5108949281659738</v>
      </c>
      <c r="H825" s="1">
        <f>[1]Industry!D$58</f>
        <v>7.6204065944193182E-3</v>
      </c>
      <c r="I825" s="1">
        <f>[1]Industry!E$58</f>
        <v>2.2441044166394072E-3</v>
      </c>
      <c r="J825" s="1">
        <f>[1]Industry!F$58</f>
        <v>3.4638753137201861E-3</v>
      </c>
      <c r="K825" s="1">
        <f>[1]Industry!G$58</f>
        <v>3.247051426161668E-3</v>
      </c>
      <c r="L825" s="1">
        <f>[1]Industry!H$58</f>
        <v>3.7362922625155622E-3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28.930293867983281</v>
      </c>
      <c r="G826" s="1">
        <f t="shared" ref="G826:K826" si="1006">SUM(G827:G829)</f>
        <v>24.644510624910438</v>
      </c>
      <c r="H826" s="1">
        <f t="shared" si="1006"/>
        <v>28.123125907991874</v>
      </c>
      <c r="I826" s="1">
        <f t="shared" si="1006"/>
        <v>25.190809845717098</v>
      </c>
      <c r="J826" s="1">
        <f t="shared" si="1006"/>
        <v>24.143006031163694</v>
      </c>
      <c r="K826" s="1">
        <f t="shared" si="1006"/>
        <v>24.097781269816224</v>
      </c>
      <c r="L826" s="1">
        <f t="shared" ref="L826:O826" si="1007">SUM(L827:L829)</f>
        <v>22.373405402714738</v>
      </c>
      <c r="M826" s="1">
        <f t="shared" si="1007"/>
        <v>22.546998746971497</v>
      </c>
      <c r="N826" s="1">
        <f t="shared" si="1007"/>
        <v>21.661072040779743</v>
      </c>
      <c r="O826" s="1">
        <f t="shared" si="1007"/>
        <v>19.980205691001075</v>
      </c>
      <c r="P826" s="1">
        <f>SUM(P827:P829)</f>
        <v>19.070710354899166</v>
      </c>
      <c r="Q826" s="1">
        <f>SUM(Q827:Q829)</f>
        <v>17.606953692373473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28.619777403381136</v>
      </c>
      <c r="G827" s="1">
        <f>[1]Industry!C$59</f>
        <v>24.251991197938985</v>
      </c>
      <c r="H827" s="1">
        <f>[1]Industry!D$59</f>
        <v>27.162088358219346</v>
      </c>
      <c r="I827" s="1">
        <f>[1]Industry!E$59</f>
        <v>23.237367303784147</v>
      </c>
      <c r="J827" s="1">
        <f>[1]Industry!F$59</f>
        <v>21.066092322172572</v>
      </c>
      <c r="K827" s="1">
        <f>[1]Industry!G$59</f>
        <v>19.589753992210614</v>
      </c>
      <c r="L827" s="1">
        <f>[1]Industry!H$59</f>
        <v>15.608556385823492</v>
      </c>
      <c r="M827" s="1">
        <f>[1]Industry!I$59</f>
        <v>15.691426564406173</v>
      </c>
      <c r="N827" s="1">
        <f>[1]Industry!J$59</f>
        <v>14.646356063285607</v>
      </c>
      <c r="O827" s="1">
        <f>[1]Industry!K$59</f>
        <v>11.960820337846595</v>
      </c>
      <c r="P827" s="1">
        <f>[1]Industry!L$59</f>
        <v>11.051165882088966</v>
      </c>
      <c r="Q827" s="1">
        <f>[1]Industry!M$59</f>
        <v>9.5804998350736845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0.11776037937419195</v>
      </c>
      <c r="I828" s="1">
        <f>[1]Industry!E$60</f>
        <v>0.20437618132604074</v>
      </c>
      <c r="J828" s="1">
        <f>[1]Industry!F$60</f>
        <v>0.26287522172195904</v>
      </c>
      <c r="K828" s="1">
        <f>[1]Industry!G$60</f>
        <v>0.2558059927676074</v>
      </c>
      <c r="L828" s="1">
        <f>[1]Industry!H$60</f>
        <v>0.26018827040669673</v>
      </c>
      <c r="M828" s="1">
        <f>[1]Industry!I$60</f>
        <v>0.26019645538209346</v>
      </c>
      <c r="N828" s="1">
        <f>[1]Industry!J$60</f>
        <v>0.26283718831723102</v>
      </c>
      <c r="O828" s="1">
        <f>[1]Industry!K$60</f>
        <v>1.0664455987265709</v>
      </c>
      <c r="P828" s="1">
        <f>[1]Industry!L$60</f>
        <v>1.0662940825331972</v>
      </c>
      <c r="Q828" s="1">
        <f>[1]Industry!M$60</f>
        <v>1.0653590600800793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0.31051646460214394</v>
      </c>
      <c r="G829" s="1">
        <f>[1]Industry!C$68</f>
        <v>0.39251942697145265</v>
      </c>
      <c r="H829" s="1">
        <f>[1]Industry!D$68</f>
        <v>0.8432771703983355</v>
      </c>
      <c r="I829" s="1">
        <f>[1]Industry!E$68</f>
        <v>1.749066360606909</v>
      </c>
      <c r="J829" s="1">
        <f>[1]Industry!F$68</f>
        <v>2.8140384872691602</v>
      </c>
      <c r="K829" s="1">
        <f>[1]Industry!G$68</f>
        <v>4.2522212848380017</v>
      </c>
      <c r="L829" s="1">
        <f>[1]Industry!H$68</f>
        <v>6.5046607464845483</v>
      </c>
      <c r="M829" s="1">
        <f>[1]Industry!I$68</f>
        <v>6.5953757271832298</v>
      </c>
      <c r="N829" s="1">
        <f>[1]Industry!J$68</f>
        <v>6.7518787891769039</v>
      </c>
      <c r="O829" s="1">
        <f>[1]Industry!K$68</f>
        <v>6.9529397544279075</v>
      </c>
      <c r="P829" s="1">
        <f>[1]Industry!L$68</f>
        <v>6.9532503902770015</v>
      </c>
      <c r="Q829" s="1">
        <f>[1]Industry!M$68</f>
        <v>6.9610947972197117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2.3674029316628751</v>
      </c>
      <c r="G830" s="1">
        <f t="shared" ref="G830:O830" si="1010">G831</f>
        <v>2.307501480631418</v>
      </c>
      <c r="H830" s="1">
        <f t="shared" si="1010"/>
        <v>1.9306629548051166</v>
      </c>
      <c r="I830" s="1">
        <f t="shared" si="1010"/>
        <v>3.0748258282664296E-3</v>
      </c>
      <c r="J830" s="1">
        <f t="shared" si="1010"/>
        <v>3.4758124521049789E-3</v>
      </c>
      <c r="K830" s="1">
        <f t="shared" si="1010"/>
        <v>3.2759171956055553E-3</v>
      </c>
      <c r="L830" s="1">
        <f t="shared" si="1010"/>
        <v>4.2224471116542985E-3</v>
      </c>
      <c r="M830" s="1">
        <f t="shared" si="1010"/>
        <v>9.4176337220327928E-3</v>
      </c>
      <c r="N830" s="1">
        <f t="shared" si="1010"/>
        <v>5.3313225721353984E-3</v>
      </c>
      <c r="O830" s="1">
        <f t="shared" si="1010"/>
        <v>8.5517748985165301E-3</v>
      </c>
      <c r="P830" s="1">
        <f>P831</f>
        <v>5.0110389107668627E-3</v>
      </c>
      <c r="Q830" s="1">
        <f>Q831</f>
        <v>9.3452192577918192E-3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2.3674029316628751</v>
      </c>
      <c r="G831" s="1">
        <f>[1]Industry!C$61</f>
        <v>2.307501480631418</v>
      </c>
      <c r="H831" s="1">
        <f>[1]Industry!D$61</f>
        <v>1.9306629548051166</v>
      </c>
      <c r="I831" s="1">
        <f>[1]Industry!E$61</f>
        <v>3.0748258282664296E-3</v>
      </c>
      <c r="J831" s="1">
        <f>[1]Industry!F$61</f>
        <v>3.4758124521049789E-3</v>
      </c>
      <c r="K831" s="1">
        <f>[1]Industry!G$61</f>
        <v>3.2759171956055553E-3</v>
      </c>
      <c r="L831" s="1">
        <f>[1]Industry!H$61</f>
        <v>4.2224471116542985E-3</v>
      </c>
      <c r="M831" s="1">
        <f>[1]Industry!I$61</f>
        <v>9.4176337220327928E-3</v>
      </c>
      <c r="N831" s="1">
        <f>[1]Industry!J$61</f>
        <v>5.3313225721353984E-3</v>
      </c>
      <c r="O831" s="1">
        <f>[1]Industry!K$61</f>
        <v>8.5517748985165301E-3</v>
      </c>
      <c r="P831" s="1">
        <f>[1]Industry!L$61</f>
        <v>5.0110389107668627E-3</v>
      </c>
      <c r="Q831" s="1">
        <f>[1]Industry!M$61</f>
        <v>9.3452192577918192E-3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11.767368463125305</v>
      </c>
      <c r="G832" s="1">
        <f t="shared" ref="G832:K832" si="1011">G833+G843</f>
        <v>12.635427875264035</v>
      </c>
      <c r="H832" s="1">
        <f t="shared" si="1011"/>
        <v>12.568719996602464</v>
      </c>
      <c r="I832" s="1">
        <f t="shared" si="1011"/>
        <v>15.942377141942821</v>
      </c>
      <c r="J832" s="1">
        <f t="shared" si="1011"/>
        <v>15.513192351955507</v>
      </c>
      <c r="K832" s="1">
        <f t="shared" si="1011"/>
        <v>15.118930396321911</v>
      </c>
      <c r="L832" s="1">
        <f t="shared" ref="L832:O832" si="1012">L833+L843</f>
        <v>17.42368261656064</v>
      </c>
      <c r="M832" s="1">
        <f t="shared" si="1012"/>
        <v>17.963196541832762</v>
      </c>
      <c r="N832" s="1">
        <f t="shared" si="1012"/>
        <v>17.872114966636854</v>
      </c>
      <c r="O832" s="1">
        <f t="shared" si="1012"/>
        <v>17.969999318826559</v>
      </c>
      <c r="P832" s="1">
        <f>P833+P843</f>
        <v>17.933109455700205</v>
      </c>
      <c r="Q832" s="1">
        <f>Q833+Q843</f>
        <v>17.919149824141449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5.1850755381137486</v>
      </c>
      <c r="G833" s="1">
        <f>[1]Industry!C$62</f>
        <v>5.5675698495009538</v>
      </c>
      <c r="H833" s="1">
        <f>[1]Industry!D$62</f>
        <v>5.6974684837245144</v>
      </c>
      <c r="I833" s="1">
        <f>[1]Industry!E$62</f>
        <v>8.6443649241181024</v>
      </c>
      <c r="J833" s="1">
        <f>[1]Industry!F$62</f>
        <v>8.5800696594049732</v>
      </c>
      <c r="K833" s="1">
        <f>[1]Industry!G$62</f>
        <v>7.7119717176899076</v>
      </c>
      <c r="L833" s="1">
        <f>[1]Industry!H$62</f>
        <v>9.0118026015172514</v>
      </c>
      <c r="M833" s="1">
        <f>[1]Industry!I$62</f>
        <v>9.1981246894565007</v>
      </c>
      <c r="N833" s="1">
        <f>[1]Industry!J$62</f>
        <v>9.1844578860005708</v>
      </c>
      <c r="O833" s="1">
        <f>[1]Industry!K$62</f>
        <v>9.0541686767925977</v>
      </c>
      <c r="P833" s="1">
        <f>[1]Industry!L$62</f>
        <v>9.3431081467438659</v>
      </c>
      <c r="Q833" s="1">
        <f>[1]Industry!M$62</f>
        <v>9.4048730384170298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1.1126088802324827</v>
      </c>
      <c r="G834" s="1">
        <f t="shared" ref="G834:K834" si="1013">IFERROR(G793/G$792,0)*G$833</f>
        <v>1.9721314092642404</v>
      </c>
      <c r="H834" s="1">
        <f t="shared" si="1013"/>
        <v>3.0499011161004258E-2</v>
      </c>
      <c r="I834" s="1">
        <f t="shared" si="1013"/>
        <v>1.297590401331741</v>
      </c>
      <c r="J834" s="1">
        <f t="shared" si="1013"/>
        <v>0.7479296452914983</v>
      </c>
      <c r="K834" s="1">
        <f t="shared" si="1013"/>
        <v>3.9639490613707772E-2</v>
      </c>
      <c r="L834" s="1">
        <f t="shared" ref="L834:O834" si="1014">IFERROR(L793/L$792,0)*L$833</f>
        <v>4.4775911312037502E-2</v>
      </c>
      <c r="M834" s="1">
        <f t="shared" si="1014"/>
        <v>4.821358151512279E-2</v>
      </c>
      <c r="N834" s="1">
        <f t="shared" si="1014"/>
        <v>4.4749495534051262E-2</v>
      </c>
      <c r="O834" s="1">
        <f t="shared" si="1014"/>
        <v>4.8606439569087299E-2</v>
      </c>
      <c r="P834" s="1">
        <f t="shared" ref="P834:Q842" si="1015">IFERROR(P793/P$792,0)*P$833</f>
        <v>4.5769931678639977E-2</v>
      </c>
      <c r="Q834" s="1">
        <f t="shared" si="1015"/>
        <v>5.0935933026798996E-2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0.94522554910289569</v>
      </c>
      <c r="G835" s="1">
        <f t="shared" si="1016"/>
        <v>0.1007417380939928</v>
      </c>
      <c r="H835" s="1">
        <f t="shared" si="1016"/>
        <v>6.8508444779309396E-2</v>
      </c>
      <c r="I835" s="1">
        <f t="shared" si="1016"/>
        <v>0.95722640172575113</v>
      </c>
      <c r="J835" s="1">
        <f t="shared" si="1016"/>
        <v>1.0285612759681853</v>
      </c>
      <c r="K835" s="1">
        <f t="shared" si="1016"/>
        <v>0.20535621191585915</v>
      </c>
      <c r="L835" s="1">
        <f t="shared" ref="L835:O835" si="1017">IFERROR(L794/L$792,0)*L$833</f>
        <v>0.15620025014007699</v>
      </c>
      <c r="M835" s="1">
        <f t="shared" si="1017"/>
        <v>9.8588598273880015E-2</v>
      </c>
      <c r="N835" s="1">
        <f t="shared" si="1017"/>
        <v>6.3709123034819098E-2</v>
      </c>
      <c r="O835" s="1">
        <f t="shared" si="1017"/>
        <v>0.1025815520980197</v>
      </c>
      <c r="P835" s="1">
        <f t="shared" si="1015"/>
        <v>0.15290832999276005</v>
      </c>
      <c r="Q835" s="1">
        <f t="shared" si="1015"/>
        <v>0.26645550323916423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0</v>
      </c>
      <c r="L836" s="1">
        <f t="shared" ref="L836:O836" si="1018">IFERROR(L795/L$792,0)*L$833</f>
        <v>0</v>
      </c>
      <c r="M836" s="1">
        <f t="shared" si="1018"/>
        <v>0</v>
      </c>
      <c r="N836" s="1">
        <f t="shared" si="1018"/>
        <v>0</v>
      </c>
      <c r="O836" s="1">
        <f t="shared" si="1018"/>
        <v>0</v>
      </c>
      <c r="P836" s="1">
        <f t="shared" si="1015"/>
        <v>0</v>
      </c>
      <c r="Q836" s="1">
        <f t="shared" si="1015"/>
        <v>0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2.5278962019581689E-3</v>
      </c>
      <c r="J837" s="1">
        <f t="shared" si="1016"/>
        <v>3.0801637260247836E-3</v>
      </c>
      <c r="K837" s="1">
        <f t="shared" si="1016"/>
        <v>5.2427248255181025E-3</v>
      </c>
      <c r="L837" s="1">
        <f t="shared" ref="L837:O837" si="1019">IFERROR(L796/L$792,0)*L$833</f>
        <v>7.3892038965298768E-3</v>
      </c>
      <c r="M837" s="1">
        <f t="shared" si="1019"/>
        <v>1.1702996169554119E-2</v>
      </c>
      <c r="N837" s="1">
        <f t="shared" si="1019"/>
        <v>9.6872317984614265E-3</v>
      </c>
      <c r="O837" s="1">
        <f t="shared" si="1019"/>
        <v>1.6295895573634148E-2</v>
      </c>
      <c r="P837" s="1">
        <f t="shared" si="1015"/>
        <v>1.5021943140847005E-2</v>
      </c>
      <c r="Q837" s="1">
        <f t="shared" si="1015"/>
        <v>3.2734133707826477E-2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2.3272851859423191</v>
      </c>
      <c r="G838" s="1">
        <f t="shared" si="1016"/>
        <v>1.7707004794886194</v>
      </c>
      <c r="H838" s="1">
        <f t="shared" si="1016"/>
        <v>2.3821320530662513</v>
      </c>
      <c r="I838" s="1">
        <f t="shared" si="1016"/>
        <v>2.3136021239242792</v>
      </c>
      <c r="J838" s="1">
        <f t="shared" si="1016"/>
        <v>1.8207908620223683</v>
      </c>
      <c r="K838" s="1">
        <f t="shared" si="1016"/>
        <v>1.5604238159114772</v>
      </c>
      <c r="L838" s="1">
        <f t="shared" ref="L838:O838" si="1020">IFERROR(L797/L$792,0)*L$833</f>
        <v>1.2999859902571476</v>
      </c>
      <c r="M838" s="1">
        <f t="shared" si="1020"/>
        <v>1.0416872150599599</v>
      </c>
      <c r="N838" s="1">
        <f t="shared" si="1020"/>
        <v>1.0413552315145369</v>
      </c>
      <c r="O838" s="1">
        <f t="shared" si="1020"/>
        <v>1.0415232057723887</v>
      </c>
      <c r="P838" s="1">
        <f t="shared" si="1015"/>
        <v>1.0391284642118923</v>
      </c>
      <c r="Q838" s="1">
        <f t="shared" si="1015"/>
        <v>1.0397793935967834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</v>
      </c>
      <c r="L839" s="1">
        <f t="shared" ref="L839:O839" si="1021">IFERROR(L798/L$792,0)*L$833</f>
        <v>0</v>
      </c>
      <c r="M839" s="1">
        <f t="shared" si="1021"/>
        <v>0</v>
      </c>
      <c r="N839" s="1">
        <f t="shared" si="1021"/>
        <v>0</v>
      </c>
      <c r="O839" s="1">
        <f t="shared" si="1021"/>
        <v>0</v>
      </c>
      <c r="P839" s="1">
        <f t="shared" si="1015"/>
        <v>0</v>
      </c>
      <c r="Q839" s="1">
        <f t="shared" si="1015"/>
        <v>0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0.79995592283605077</v>
      </c>
      <c r="G840" s="1">
        <f t="shared" si="1016"/>
        <v>1.7239962226541012</v>
      </c>
      <c r="H840" s="1">
        <f t="shared" si="1016"/>
        <v>3.2163289747179498</v>
      </c>
      <c r="I840" s="1">
        <f t="shared" si="1016"/>
        <v>4.0686510294141689</v>
      </c>
      <c r="J840" s="1">
        <f t="shared" si="1016"/>
        <v>4.9677494404706772</v>
      </c>
      <c r="K840" s="1">
        <f t="shared" si="1016"/>
        <v>5.8844684734262573</v>
      </c>
      <c r="L840" s="1">
        <f t="shared" ref="L840:O840" si="1022">IFERROR(L799/L$792,0)*L$833</f>
        <v>7.4878430102916118</v>
      </c>
      <c r="M840" s="1">
        <f t="shared" si="1022"/>
        <v>7.9598507589757332</v>
      </c>
      <c r="N840" s="1">
        <f t="shared" si="1022"/>
        <v>7.989774948216791</v>
      </c>
      <c r="O840" s="1">
        <f t="shared" si="1022"/>
        <v>7.7535696977897191</v>
      </c>
      <c r="P840" s="1">
        <f t="shared" si="1015"/>
        <v>8.0026532001977984</v>
      </c>
      <c r="Q840" s="1">
        <f t="shared" si="1015"/>
        <v>7.9030756943294316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0</v>
      </c>
      <c r="L841" s="1">
        <f t="shared" ref="L841:O841" si="1023">IFERROR(L800/L$792,0)*L$833</f>
        <v>0</v>
      </c>
      <c r="M841" s="1">
        <f t="shared" si="1023"/>
        <v>0</v>
      </c>
      <c r="N841" s="1">
        <f t="shared" si="1023"/>
        <v>0</v>
      </c>
      <c r="O841" s="1">
        <f t="shared" si="1023"/>
        <v>0</v>
      </c>
      <c r="P841" s="1">
        <f t="shared" si="1015"/>
        <v>0</v>
      </c>
      <c r="Q841" s="1">
        <f t="shared" si="1015"/>
        <v>0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4.7670715202055977E-3</v>
      </c>
      <c r="J842" s="1">
        <f t="shared" si="1016"/>
        <v>1.1958271926220353E-2</v>
      </c>
      <c r="K842" s="1">
        <f t="shared" si="1016"/>
        <v>1.6841000997087609E-2</v>
      </c>
      <c r="L842" s="1">
        <f t="shared" ref="L842:O842" si="1024">IFERROR(L801/L$792,0)*L$833</f>
        <v>1.5608235619846679E-2</v>
      </c>
      <c r="M842" s="1">
        <f t="shared" si="1024"/>
        <v>3.8081539462250916E-2</v>
      </c>
      <c r="N842" s="1">
        <f t="shared" si="1024"/>
        <v>3.5181855901911932E-2</v>
      </c>
      <c r="O842" s="1">
        <f t="shared" si="1024"/>
        <v>9.1591885989748309E-2</v>
      </c>
      <c r="P842" s="1">
        <f t="shared" si="1015"/>
        <v>8.7626277521929349E-2</v>
      </c>
      <c r="Q842" s="1">
        <f t="shared" si="1015"/>
        <v>0.11189238051702403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6.5822929250115561</v>
      </c>
      <c r="G843" s="1">
        <f>[1]Industry!C$63</f>
        <v>7.0678580257630816</v>
      </c>
      <c r="H843" s="1">
        <f>[1]Industry!D$63</f>
        <v>6.8712515128779508</v>
      </c>
      <c r="I843" s="1">
        <f>[1]Industry!E$63</f>
        <v>7.2980122178247191</v>
      </c>
      <c r="J843" s="1">
        <f>[1]Industry!F$63</f>
        <v>6.9331226925505325</v>
      </c>
      <c r="K843" s="1">
        <f>[1]Industry!G$63</f>
        <v>7.4069586786320025</v>
      </c>
      <c r="L843" s="1">
        <f>[1]Industry!H$63</f>
        <v>8.4118800150433906</v>
      </c>
      <c r="M843" s="1">
        <f>[1]Industry!I$63</f>
        <v>8.765071852376261</v>
      </c>
      <c r="N843" s="1">
        <f>[1]Industry!J$63</f>
        <v>8.6876570806362832</v>
      </c>
      <c r="O843" s="1">
        <f>[1]Industry!K$63</f>
        <v>8.9158306420339599</v>
      </c>
      <c r="P843" s="1">
        <f>[1]Industry!L$63</f>
        <v>8.5900013089563387</v>
      </c>
      <c r="Q843" s="1">
        <f>[1]Industry!M$63</f>
        <v>8.5142767857244213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5.3111236649758471</v>
      </c>
      <c r="G844" s="1">
        <f t="shared" ref="G844:O844" si="1025">G845</f>
        <v>6.2669390053909675</v>
      </c>
      <c r="H844" s="1">
        <f t="shared" si="1025"/>
        <v>5.8303060177781925</v>
      </c>
      <c r="I844" s="1">
        <f t="shared" si="1025"/>
        <v>6.8558806611434893</v>
      </c>
      <c r="J844" s="1">
        <f t="shared" si="1025"/>
        <v>7.4687386657680426</v>
      </c>
      <c r="K844" s="1">
        <f t="shared" si="1025"/>
        <v>8.0858872848768826</v>
      </c>
      <c r="L844" s="1">
        <f t="shared" si="1025"/>
        <v>8.5362322889355262</v>
      </c>
      <c r="M844" s="1">
        <f t="shared" si="1025"/>
        <v>8.8866345544840009</v>
      </c>
      <c r="N844" s="1">
        <f t="shared" si="1025"/>
        <v>9.1942232411051723</v>
      </c>
      <c r="O844" s="1">
        <f t="shared" si="1025"/>
        <v>9.4405389360751872</v>
      </c>
      <c r="P844" s="1">
        <f>P845</f>
        <v>7.6655978218679426</v>
      </c>
      <c r="Q844" s="1">
        <f>Q845</f>
        <v>8.5395146007008762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5.3111236649758471</v>
      </c>
      <c r="G845" s="1">
        <f>[1]Industry!C$64</f>
        <v>6.2669390053909675</v>
      </c>
      <c r="H845" s="1">
        <f>[1]Industry!D$64</f>
        <v>5.8303060177781925</v>
      </c>
      <c r="I845" s="1">
        <f>[1]Industry!E$64</f>
        <v>6.8558806611434893</v>
      </c>
      <c r="J845" s="1">
        <f>[1]Industry!F$64</f>
        <v>7.4687386657680426</v>
      </c>
      <c r="K845" s="1">
        <f>[1]Industry!G$64</f>
        <v>8.0858872848768826</v>
      </c>
      <c r="L845" s="1">
        <f>[1]Industry!H$64</f>
        <v>8.5362322889355262</v>
      </c>
      <c r="M845" s="1">
        <f>[1]Industry!I$64</f>
        <v>8.8866345544840009</v>
      </c>
      <c r="N845" s="1">
        <f>[1]Industry!J$64</f>
        <v>9.1942232411051723</v>
      </c>
      <c r="O845" s="1">
        <f>[1]Industry!K$64</f>
        <v>9.4405389360751872</v>
      </c>
      <c r="P845" s="1">
        <f>[1]Industry!L$64</f>
        <v>7.6655978218679426</v>
      </c>
      <c r="Q845" s="1">
        <f>[1]Industry!M$64</f>
        <v>8.5395146007008762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0.46152142608966334</v>
      </c>
      <c r="G846" s="1">
        <f t="shared" ref="G846:O846" si="1026">G847</f>
        <v>0.54457583595785131</v>
      </c>
      <c r="H846" s="1">
        <f t="shared" si="1026"/>
        <v>0.544584321622409</v>
      </c>
      <c r="I846" s="1">
        <f t="shared" si="1026"/>
        <v>0.54460737547371729</v>
      </c>
      <c r="J846" s="1">
        <f t="shared" si="1026"/>
        <v>0.54791714904473898</v>
      </c>
      <c r="K846" s="1">
        <f t="shared" si="1026"/>
        <v>0.54795561756159139</v>
      </c>
      <c r="L846" s="1">
        <f t="shared" si="1026"/>
        <v>0.548005865078802</v>
      </c>
      <c r="M846" s="1">
        <f t="shared" si="1026"/>
        <v>0.54807815103666335</v>
      </c>
      <c r="N846" s="1">
        <f t="shared" si="1026"/>
        <v>0.5481102827477482</v>
      </c>
      <c r="O846" s="1">
        <f t="shared" si="1026"/>
        <v>0.54826321911638987</v>
      </c>
      <c r="P846" s="1">
        <f>P847</f>
        <v>0.54837248037280595</v>
      </c>
      <c r="Q846" s="1">
        <f>Q847</f>
        <v>0.54928545634669357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0.46152142608966334</v>
      </c>
      <c r="G847" s="1">
        <f>[1]Industry!C$65</f>
        <v>0.54457583595785131</v>
      </c>
      <c r="H847" s="1">
        <f>[1]Industry!D$65</f>
        <v>0.544584321622409</v>
      </c>
      <c r="I847" s="1">
        <f>[1]Industry!E$65</f>
        <v>0.54460737547371729</v>
      </c>
      <c r="J847" s="1">
        <f>[1]Industry!F$65</f>
        <v>0.54791714904473898</v>
      </c>
      <c r="K847" s="1">
        <f>[1]Industry!G$65</f>
        <v>0.54795561756159139</v>
      </c>
      <c r="L847" s="1">
        <f>[1]Industry!H$65</f>
        <v>0.548005865078802</v>
      </c>
      <c r="M847" s="1">
        <f>[1]Industry!I$65</f>
        <v>0.54807815103666335</v>
      </c>
      <c r="N847" s="1">
        <f>[1]Industry!J$65</f>
        <v>0.5481102827477482</v>
      </c>
      <c r="O847" s="1">
        <f>[1]Industry!K$65</f>
        <v>0.54826321911638987</v>
      </c>
      <c r="P847" s="1">
        <f>[1]Industry!L$65</f>
        <v>0.54837248037280595</v>
      </c>
      <c r="Q847" s="1">
        <f>[1]Industry!M$65</f>
        <v>0.54928545634669357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4.1173678909593052</v>
      </c>
      <c r="G848" s="1">
        <f t="shared" ref="G848:O848" si="1027">G849</f>
        <v>4.2663604581358499</v>
      </c>
      <c r="H848" s="1">
        <f t="shared" si="1027"/>
        <v>2.961208561274256</v>
      </c>
      <c r="I848" s="1">
        <f t="shared" si="1027"/>
        <v>2.9280985779816602</v>
      </c>
      <c r="J848" s="1">
        <f t="shared" si="1027"/>
        <v>2.8950129332694461</v>
      </c>
      <c r="K848" s="1">
        <f t="shared" si="1027"/>
        <v>2.8804314081178761</v>
      </c>
      <c r="L848" s="1">
        <f t="shared" si="1027"/>
        <v>2.9092392707200641</v>
      </c>
      <c r="M848" s="1">
        <f t="shared" si="1027"/>
        <v>2.9375696765352775</v>
      </c>
      <c r="N848" s="1">
        <f t="shared" si="1027"/>
        <v>2.9376006022390011</v>
      </c>
      <c r="O848" s="1">
        <f t="shared" si="1027"/>
        <v>2.9376194680160159</v>
      </c>
      <c r="P848" s="1">
        <f>P849</f>
        <v>2.9375739581302418</v>
      </c>
      <c r="Q848" s="1">
        <f>Q849</f>
        <v>2.9376375578849672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4.1173678909593052</v>
      </c>
      <c r="G849" s="1">
        <f>[1]Industry!C$66</f>
        <v>4.2663604581358499</v>
      </c>
      <c r="H849" s="1">
        <f>[1]Industry!D$66</f>
        <v>2.961208561274256</v>
      </c>
      <c r="I849" s="1">
        <f>[1]Industry!E$66</f>
        <v>2.9280985779816602</v>
      </c>
      <c r="J849" s="1">
        <f>[1]Industry!F$66</f>
        <v>2.8950129332694461</v>
      </c>
      <c r="K849" s="1">
        <f>[1]Industry!G$66</f>
        <v>2.8804314081178761</v>
      </c>
      <c r="L849" s="1">
        <f>[1]Industry!H$66</f>
        <v>2.9092392707200641</v>
      </c>
      <c r="M849" s="1">
        <f>[1]Industry!I$66</f>
        <v>2.9375696765352775</v>
      </c>
      <c r="N849" s="1">
        <f>[1]Industry!J$66</f>
        <v>2.9376006022390011</v>
      </c>
      <c r="O849" s="1">
        <f>[1]Industry!K$66</f>
        <v>2.9376194680160159</v>
      </c>
      <c r="P849" s="1">
        <f>[1]Industry!L$66</f>
        <v>2.9375739581302418</v>
      </c>
      <c r="Q849" s="1">
        <f>[1]Industry!M$66</f>
        <v>2.9376375578849672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6.76819254686577E-2</v>
      </c>
      <c r="G850" s="1">
        <f t="shared" ref="G850:O850" si="1028">G851</f>
        <v>8.5501226503653674E-2</v>
      </c>
      <c r="H850" s="1">
        <f t="shared" si="1028"/>
        <v>8.5684311838203811E-2</v>
      </c>
      <c r="I850" s="1">
        <f t="shared" si="1028"/>
        <v>8.5690577694278083E-2</v>
      </c>
      <c r="J850" s="1">
        <f t="shared" si="1028"/>
        <v>8.5698414967045694E-2</v>
      </c>
      <c r="K850" s="1">
        <f t="shared" si="1028"/>
        <v>8.5706642906897501E-2</v>
      </c>
      <c r="L850" s="1">
        <f t="shared" si="1028"/>
        <v>8.5714100599998788E-2</v>
      </c>
      <c r="M850" s="1">
        <f t="shared" si="1028"/>
        <v>8.5721201994756774E-2</v>
      </c>
      <c r="N850" s="1">
        <f t="shared" si="1028"/>
        <v>8.5727523606748512E-2</v>
      </c>
      <c r="O850" s="1">
        <f t="shared" si="1028"/>
        <v>8.5781991793050183E-2</v>
      </c>
      <c r="P850" s="1">
        <f>P851</f>
        <v>8.5833219100436439E-2</v>
      </c>
      <c r="Q850" s="1">
        <f>Q851</f>
        <v>8.6053470599520052E-2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6.76819254686577E-2</v>
      </c>
      <c r="G851" s="1">
        <f>[1]Industry!C$67</f>
        <v>8.5501226503653674E-2</v>
      </c>
      <c r="H851" s="1">
        <f>[1]Industry!D$67</f>
        <v>8.5684311838203811E-2</v>
      </c>
      <c r="I851" s="1">
        <f>[1]Industry!E$67</f>
        <v>8.5690577694278083E-2</v>
      </c>
      <c r="J851" s="1">
        <f>[1]Industry!F$67</f>
        <v>8.5698414967045694E-2</v>
      </c>
      <c r="K851" s="1">
        <f>[1]Industry!G$67</f>
        <v>8.5706642906897501E-2</v>
      </c>
      <c r="L851" s="1">
        <f>[1]Industry!H$67</f>
        <v>8.5714100599998788E-2</v>
      </c>
      <c r="M851" s="1">
        <f>[1]Industry!I$67</f>
        <v>8.5721201994756774E-2</v>
      </c>
      <c r="N851" s="1">
        <f>[1]Industry!J$67</f>
        <v>8.5727523606748512E-2</v>
      </c>
      <c r="O851" s="1">
        <f>[1]Industry!K$67</f>
        <v>8.5781991793050183E-2</v>
      </c>
      <c r="P851" s="1">
        <f>[1]Industry!L$67</f>
        <v>8.5833219100436439E-2</v>
      </c>
      <c r="Q851" s="1">
        <f>[1]Industry!M$67</f>
        <v>8.6053470599520052E-2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2.1258148726805409E-3</v>
      </c>
      <c r="J852" s="1">
        <f t="shared" si="1029"/>
        <v>1.222566053477305E-2</v>
      </c>
      <c r="K852" s="1">
        <f t="shared" si="1029"/>
        <v>1.4972036468065339E-2</v>
      </c>
      <c r="L852" s="1">
        <f t="shared" si="1029"/>
        <v>1.5019214530468498E-2</v>
      </c>
      <c r="M852" s="1">
        <f t="shared" si="1029"/>
        <v>4.3655967506916402E-2</v>
      </c>
      <c r="N852" s="1">
        <f t="shared" si="1029"/>
        <v>6.5017396793977916E-2</v>
      </c>
      <c r="O852" s="1">
        <f t="shared" si="1029"/>
        <v>6.6266256093300946E-2</v>
      </c>
      <c r="P852" s="1">
        <f>P853</f>
        <v>6.640895936679779E-2</v>
      </c>
      <c r="Q852" s="1">
        <f>Q853</f>
        <v>6.8072707895814127E-2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2.1258148726805409E-3</v>
      </c>
      <c r="J853" s="1">
        <f>[1]Industry!F$69</f>
        <v>1.222566053477305E-2</v>
      </c>
      <c r="K853" s="1">
        <f>[1]Industry!G$69</f>
        <v>1.4972036468065339E-2</v>
      </c>
      <c r="L853" s="1">
        <f>[1]Industry!H$69</f>
        <v>1.5019214530468498E-2</v>
      </c>
      <c r="M853" s="1">
        <f>[1]Industry!I$69</f>
        <v>4.3655967506916402E-2</v>
      </c>
      <c r="N853" s="1">
        <f>[1]Industry!J$69</f>
        <v>6.5017396793977916E-2</v>
      </c>
      <c r="O853" s="1">
        <f>[1]Industry!K$69</f>
        <v>6.6266256093300946E-2</v>
      </c>
      <c r="P853" s="1">
        <f>[1]Industry!L$69</f>
        <v>6.640895936679779E-2</v>
      </c>
      <c r="Q853" s="1">
        <f>[1]Industry!M$69</f>
        <v>6.8072707895814127E-2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4.8942180727743745</v>
      </c>
      <c r="H854" s="1">
        <f t="shared" si="1030"/>
        <v>4.894230250169274</v>
      </c>
      <c r="I854" s="1">
        <f t="shared" si="1030"/>
        <v>4.8955969024624828</v>
      </c>
      <c r="J854" s="1">
        <f t="shared" si="1030"/>
        <v>4.8983819334185199</v>
      </c>
      <c r="K854" s="1">
        <f t="shared" si="1030"/>
        <v>4.899480150729123</v>
      </c>
      <c r="L854" s="1">
        <f t="shared" ref="L854:O854" si="1031">SUM(L855:L856)</f>
        <v>4.8995828625318492</v>
      </c>
      <c r="M854" s="1">
        <f t="shared" si="1031"/>
        <v>4.9000341673939607</v>
      </c>
      <c r="N854" s="1">
        <f t="shared" si="1031"/>
        <v>4.8999901399543031</v>
      </c>
      <c r="O854" s="1">
        <f t="shared" si="1031"/>
        <v>4.9012637044125009</v>
      </c>
      <c r="P854" s="1">
        <f>SUM(P855:P856)</f>
        <v>4.9015430158655136</v>
      </c>
      <c r="Q854" s="1">
        <f>SUM(Q855:Q856)</f>
        <v>4.9066810735263315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0.85059873731243396</v>
      </c>
      <c r="H855" s="1">
        <f>[1]Industry!D$6-H856</f>
        <v>0.8506008537029528</v>
      </c>
      <c r="I855" s="1">
        <f>[1]Industry!E$6-I856</f>
        <v>0.85149894807955295</v>
      </c>
      <c r="J855" s="1">
        <f>[1]Industry!F$6-J856</f>
        <v>0.85419522007250048</v>
      </c>
      <c r="K855" s="1">
        <f>[1]Industry!G$6-K856</f>
        <v>0.85515656874909229</v>
      </c>
      <c r="L855" s="1">
        <f>[1]Industry!H$6-L856</f>
        <v>0.85520051653671647</v>
      </c>
      <c r="M855" s="1">
        <f>[1]Industry!I$6-M856</f>
        <v>0.85542287157142916</v>
      </c>
      <c r="N855" s="1">
        <f>[1]Industry!J$6-N856</f>
        <v>0.85554997724957982</v>
      </c>
      <c r="O855" s="1">
        <f>[1]Industry!K$6-O856</f>
        <v>0.85666418066012273</v>
      </c>
      <c r="P855" s="1">
        <f>[1]Industry!L$6-P856</f>
        <v>0.85715492966265838</v>
      </c>
      <c r="Q855" s="1">
        <f>[1]Industry!M$6-Q856</f>
        <v>0.8618241826947397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4.0436193354619405</v>
      </c>
      <c r="H856" s="1">
        <f>[1]Industry!D$70</f>
        <v>4.0436293964663212</v>
      </c>
      <c r="I856" s="1">
        <f>[1]Industry!E$70</f>
        <v>4.0440979543829298</v>
      </c>
      <c r="J856" s="1">
        <f>[1]Industry!F$70</f>
        <v>4.0441867133460194</v>
      </c>
      <c r="K856" s="1">
        <f>[1]Industry!G$70</f>
        <v>4.0443235819800307</v>
      </c>
      <c r="L856" s="1">
        <f>[1]Industry!H$70</f>
        <v>4.0443823459951327</v>
      </c>
      <c r="M856" s="1">
        <f>[1]Industry!I$70</f>
        <v>4.0446112958225315</v>
      </c>
      <c r="N856" s="1">
        <f>[1]Industry!J$70</f>
        <v>4.0444401627047233</v>
      </c>
      <c r="O856" s="1">
        <f>[1]Industry!K$70</f>
        <v>4.0445995237523782</v>
      </c>
      <c r="P856" s="1">
        <f>[1]Industry!L$70</f>
        <v>4.0443880862028552</v>
      </c>
      <c r="Q856" s="1">
        <f>[1]Industry!M$70</f>
        <v>4.0448568908315918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0.84261542941328438</v>
      </c>
      <c r="G858" s="4">
        <f t="shared" ref="G858:K858" si="1032">IFERROR(G820/G765,"-")</f>
        <v>0.84306236513985289</v>
      </c>
      <c r="H858" s="4">
        <f t="shared" si="1032"/>
        <v>0.84373276872970748</v>
      </c>
      <c r="I858" s="4">
        <f t="shared" si="1032"/>
        <v>0.8448501080461297</v>
      </c>
      <c r="J858" s="4">
        <f t="shared" si="1032"/>
        <v>0.84596744736255314</v>
      </c>
      <c r="K858" s="4">
        <f t="shared" si="1032"/>
        <v>0.84708478667897691</v>
      </c>
      <c r="L858" s="4">
        <f t="shared" ref="L858:O858" si="1033">IFERROR(L820/L765,"-")</f>
        <v>0.84820212599540101</v>
      </c>
      <c r="M858" s="4">
        <f t="shared" si="1033"/>
        <v>0.8493194653118239</v>
      </c>
      <c r="N858" s="4">
        <f t="shared" si="1033"/>
        <v>0.84931946531182312</v>
      </c>
      <c r="O858" s="4">
        <f t="shared" si="1033"/>
        <v>0.84931946531182312</v>
      </c>
      <c r="P858" s="4">
        <f t="shared" ref="P858:Q860" si="1034">IFERROR(P820/P765,"-")</f>
        <v>0.84931946531182212</v>
      </c>
      <c r="Q858" s="4">
        <f t="shared" si="1034"/>
        <v>0.84931946531182412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3.0809801822513281</v>
      </c>
      <c r="G859" s="4">
        <f t="shared" si="1037"/>
        <v>3.1055374774069135</v>
      </c>
      <c r="H859" s="4">
        <f t="shared" si="1037"/>
        <v>3.1423734201402898</v>
      </c>
      <c r="I859" s="4">
        <f t="shared" si="1037"/>
        <v>3.2037666580292519</v>
      </c>
      <c r="J859" s="4">
        <f t="shared" si="1037"/>
        <v>3.2651598959182095</v>
      </c>
      <c r="K859" s="4">
        <f t="shared" si="1037"/>
        <v>3.3265531338071694</v>
      </c>
      <c r="L859" s="4">
        <f t="shared" ref="L859:O859" si="1038">IFERROR(L821/L766,"-")</f>
        <v>3.3879463716961307</v>
      </c>
      <c r="M859" s="4">
        <f t="shared" si="1038"/>
        <v>3.4493396095850861</v>
      </c>
      <c r="N859" s="4">
        <f t="shared" si="1038"/>
        <v>3.4493396095850906</v>
      </c>
      <c r="O859" s="4">
        <f t="shared" si="1038"/>
        <v>3.4493396095850875</v>
      </c>
      <c r="P859" s="4">
        <f t="shared" si="1034"/>
        <v>3.4493396095850883</v>
      </c>
      <c r="Q859" s="4">
        <f t="shared" si="1034"/>
        <v>3.449339609585091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0.99999999999999989</v>
      </c>
      <c r="G860" s="4">
        <f t="shared" si="1039"/>
        <v>0.99999998110218136</v>
      </c>
      <c r="H860" s="4">
        <f t="shared" si="1039"/>
        <v>0.99999998170736537</v>
      </c>
      <c r="I860" s="4">
        <f t="shared" si="1039"/>
        <v>1.0000059080200889</v>
      </c>
      <c r="J860" s="4">
        <f t="shared" si="1039"/>
        <v>1.0000134172512221</v>
      </c>
      <c r="K860" s="4">
        <f t="shared" si="1039"/>
        <v>1.0000169685909828</v>
      </c>
      <c r="L860" s="4">
        <f t="shared" ref="L860:O860" si="1040">IFERROR(L822/L767,"-")</f>
        <v>1.0000254837838387</v>
      </c>
      <c r="M860" s="4">
        <f t="shared" si="1040"/>
        <v>1.0000503489220061</v>
      </c>
      <c r="N860" s="4">
        <f t="shared" si="1040"/>
        <v>1.0000406155297923</v>
      </c>
      <c r="O860" s="4">
        <f t="shared" si="1040"/>
        <v>1.0000601893881316</v>
      </c>
      <c r="P860" s="4">
        <f t="shared" si="1034"/>
        <v>1.0000611417011922</v>
      </c>
      <c r="Q860" s="4">
        <f t="shared" si="1034"/>
        <v>1.0001164619306959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0.77746213224363403</v>
      </c>
      <c r="G861" s="4">
        <f t="shared" ref="G861:K862" si="1041">IFERROR(G824/G769,"-")</f>
        <v>0.77871988564932382</v>
      </c>
      <c r="H861" s="4">
        <f t="shared" si="1041"/>
        <v>0.78060651575785578</v>
      </c>
      <c r="I861" s="4">
        <f t="shared" si="1041"/>
        <v>0.78375089927207631</v>
      </c>
      <c r="J861" s="4">
        <f t="shared" si="1041"/>
        <v>0.78689528278629739</v>
      </c>
      <c r="K861" s="4">
        <f t="shared" si="1041"/>
        <v>0.79003966630051903</v>
      </c>
      <c r="L861" s="4">
        <f t="shared" ref="L861:O861" si="1042">IFERROR(L824/L769,"-")</f>
        <v>0.79318404981474122</v>
      </c>
      <c r="M861" s="4">
        <f t="shared" si="1042"/>
        <v>0.79632843332896086</v>
      </c>
      <c r="N861" s="4">
        <f t="shared" si="1042"/>
        <v>0.79632843332896031</v>
      </c>
      <c r="O861" s="4">
        <f t="shared" si="1042"/>
        <v>0.79632843332896064</v>
      </c>
      <c r="P861" s="4">
        <f>IFERROR(P824/P769,"-")</f>
        <v>0.79632843332896142</v>
      </c>
      <c r="Q861" s="4">
        <f>IFERROR(Q824/Q769,"-")</f>
        <v>0.79632843332896186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1041"/>
        <v>0.67904999999999982</v>
      </c>
      <c r="H862" s="4">
        <f t="shared" si="1041"/>
        <v>0.6834375000000007</v>
      </c>
      <c r="I862" s="4">
        <f t="shared" si="1041"/>
        <v>0.69074999999999964</v>
      </c>
      <c r="J862" s="4">
        <f t="shared" si="1041"/>
        <v>0.69806250000000103</v>
      </c>
      <c r="K862" s="4">
        <f t="shared" si="1041"/>
        <v>0.70537499999999975</v>
      </c>
      <c r="L862" s="4">
        <f t="shared" ref="L862:O862" si="1043">IFERROR(L825/L770,"-")</f>
        <v>0.71268749999999959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0.80805308831555123</v>
      </c>
      <c r="G863" s="4">
        <f t="shared" ref="G863:K865" si="1044">IFERROR(G827/G779,"-")</f>
        <v>0.8091532468444057</v>
      </c>
      <c r="H863" s="4">
        <f t="shared" si="1044"/>
        <v>0.80833842108680354</v>
      </c>
      <c r="I863" s="4">
        <f t="shared" si="1044"/>
        <v>0.80932797577383409</v>
      </c>
      <c r="J863" s="4">
        <f t="shared" si="1044"/>
        <v>0.81096217679986149</v>
      </c>
      <c r="K863" s="4">
        <f t="shared" si="1044"/>
        <v>0.82682045134577375</v>
      </c>
      <c r="L863" s="4">
        <f t="shared" ref="L863:O863" si="1045">IFERROR(L827/L779,"-")</f>
        <v>0.83238908002690704</v>
      </c>
      <c r="M863" s="4">
        <f t="shared" si="1045"/>
        <v>0.83807339411866655</v>
      </c>
      <c r="N863" s="4">
        <f t="shared" si="1045"/>
        <v>0.81662587534640241</v>
      </c>
      <c r="O863" s="4">
        <f t="shared" si="1045"/>
        <v>0.79831434058854278</v>
      </c>
      <c r="P863" s="4">
        <f t="shared" ref="P863:Q865" si="1046">IFERROR(P827/P779,"-")</f>
        <v>0.79700080361702863</v>
      </c>
      <c r="Q863" s="4">
        <f t="shared" si="1046"/>
        <v>0.79394332279557867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0.92002421801736445</v>
      </c>
      <c r="I864" s="4">
        <f t="shared" si="1044"/>
        <v>1.6256090571297706</v>
      </c>
      <c r="J864" s="4">
        <f t="shared" si="1044"/>
        <v>2.0699032442158494</v>
      </c>
      <c r="K864" s="4">
        <f t="shared" si="1044"/>
        <v>0.49643136655605868</v>
      </c>
      <c r="L864" s="4">
        <f t="shared" ref="L864:O864" si="1047">IFERROR(L828/L780,"-")</f>
        <v>0.5050076081812892</v>
      </c>
      <c r="M864" s="4">
        <f t="shared" si="1047"/>
        <v>0.50546673330339764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0.54389366443252773</v>
      </c>
      <c r="G865" s="4">
        <f t="shared" si="1044"/>
        <v>0.57703894248843357</v>
      </c>
      <c r="H865" s="4">
        <f t="shared" si="1044"/>
        <v>0.64174348087590105</v>
      </c>
      <c r="I865" s="4">
        <f t="shared" si="1044"/>
        <v>0.67642992695537674</v>
      </c>
      <c r="J865" s="4">
        <f t="shared" si="1044"/>
        <v>0.68889491675477166</v>
      </c>
      <c r="K865" s="4">
        <f t="shared" si="1044"/>
        <v>0.65459974401691057</v>
      </c>
      <c r="L865" s="4">
        <f t="shared" ref="L865:O865" si="1048">IFERROR(L829/L781,"-")</f>
        <v>0.67712539798435623</v>
      </c>
      <c r="M865" s="4">
        <f t="shared" si="1048"/>
        <v>0.68169196065646409</v>
      </c>
      <c r="N865" s="4">
        <f t="shared" si="1048"/>
        <v>0.72</v>
      </c>
      <c r="O865" s="4">
        <f t="shared" si="1048"/>
        <v>0.71999999999999986</v>
      </c>
      <c r="P865" s="4">
        <f t="shared" si="1046"/>
        <v>0.72</v>
      </c>
      <c r="Q865" s="4">
        <f t="shared" si="1046"/>
        <v>0.71999999999999931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0.66500000000000015</v>
      </c>
      <c r="G866" s="4">
        <f t="shared" ref="G866:K866" si="1049">IFERROR(G831/G790,"-")</f>
        <v>0.66600000000000059</v>
      </c>
      <c r="H866" s="4">
        <f t="shared" si="1049"/>
        <v>0.66750000000000032</v>
      </c>
      <c r="I866" s="4">
        <f t="shared" si="1049"/>
        <v>0.67000000000000037</v>
      </c>
      <c r="J866" s="4">
        <f t="shared" si="1049"/>
        <v>0.67250000000000021</v>
      </c>
      <c r="K866" s="4">
        <f t="shared" si="1049"/>
        <v>0.67500000000000138</v>
      </c>
      <c r="L866" s="4">
        <f t="shared" ref="L866:O866" si="1050">IFERROR(L831/L790,"-")</f>
        <v>0.67750000000000044</v>
      </c>
      <c r="M866" s="4">
        <f t="shared" si="1050"/>
        <v>0.68000000000000016</v>
      </c>
      <c r="N866" s="4">
        <f t="shared" si="1050"/>
        <v>0.67999999999999949</v>
      </c>
      <c r="O866" s="4">
        <f t="shared" si="1050"/>
        <v>0.67999999999999905</v>
      </c>
      <c r="P866" s="4">
        <f>IFERROR(P831/P790,"-")</f>
        <v>0.68000000000000027</v>
      </c>
      <c r="Q866" s="4">
        <f>IFERROR(Q831/Q790,"-")</f>
        <v>0.68000000000000038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1.2028140476494891</v>
      </c>
      <c r="G867" s="4">
        <f t="shared" ref="G867:K867" si="1051">IFERROR(G834/G793,"-")</f>
        <v>0.95261476392827615</v>
      </c>
      <c r="H867" s="4">
        <f t="shared" si="1051"/>
        <v>0.93405269122298495</v>
      </c>
      <c r="I867" s="4">
        <f t="shared" si="1051"/>
        <v>1.0313164806762509</v>
      </c>
      <c r="J867" s="4">
        <f t="shared" si="1051"/>
        <v>0.93725019457876857</v>
      </c>
      <c r="K867" s="4">
        <f t="shared" si="1051"/>
        <v>0.94061473447347843</v>
      </c>
      <c r="L867" s="4">
        <f t="shared" ref="L867:O867" si="1052">IFERROR(L834/L793,"-")</f>
        <v>0.94340571347012225</v>
      </c>
      <c r="M867" s="4">
        <f t="shared" si="1052"/>
        <v>0.94715961548570804</v>
      </c>
      <c r="N867" s="4">
        <f t="shared" si="1052"/>
        <v>0.94687331728242485</v>
      </c>
      <c r="O867" s="4">
        <f t="shared" si="1052"/>
        <v>0.94701132907549979</v>
      </c>
      <c r="P867" s="4">
        <f t="shared" ref="P867:Q876" si="1053">IFERROR(P834/P793,"-")</f>
        <v>0.94483956225812216</v>
      </c>
      <c r="Q867" s="4">
        <f t="shared" si="1053"/>
        <v>0.94539109984725789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1.2028140476494891</v>
      </c>
      <c r="G868" s="4">
        <f t="shared" si="1054"/>
        <v>0.95261476392827615</v>
      </c>
      <c r="H868" s="4">
        <f t="shared" si="1054"/>
        <v>0.93405269122298484</v>
      </c>
      <c r="I868" s="4">
        <f t="shared" si="1054"/>
        <v>1.0313164806762507</v>
      </c>
      <c r="J868" s="4">
        <f t="shared" si="1054"/>
        <v>0.93725019457876868</v>
      </c>
      <c r="K868" s="4">
        <f t="shared" si="1054"/>
        <v>0.94061473447347854</v>
      </c>
      <c r="L868" s="4">
        <f t="shared" ref="L868:O868" si="1055">IFERROR(L835/L794,"-")</f>
        <v>0.94340571347012214</v>
      </c>
      <c r="M868" s="4">
        <f t="shared" si="1055"/>
        <v>0.94715961548570804</v>
      </c>
      <c r="N868" s="4">
        <f t="shared" si="1055"/>
        <v>0.94687331728242485</v>
      </c>
      <c r="O868" s="4">
        <f t="shared" si="1055"/>
        <v>0.9470113290754999</v>
      </c>
      <c r="P868" s="4">
        <f t="shared" si="1053"/>
        <v>0.94483956225812205</v>
      </c>
      <c r="Q868" s="4">
        <f t="shared" si="1053"/>
        <v>0.94539109984725778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 t="str">
        <f t="shared" si="1054"/>
        <v>-</v>
      </c>
      <c r="L869" s="4" t="str">
        <f t="shared" ref="L869:O869" si="1056">IFERROR(L836/L795,"-")</f>
        <v>-</v>
      </c>
      <c r="M869" s="4" t="str">
        <f t="shared" si="1056"/>
        <v>-</v>
      </c>
      <c r="N869" s="4" t="str">
        <f t="shared" si="1056"/>
        <v>-</v>
      </c>
      <c r="O869" s="4" t="str">
        <f t="shared" si="1056"/>
        <v>-</v>
      </c>
      <c r="P869" s="4" t="str">
        <f t="shared" si="1053"/>
        <v>-</v>
      </c>
      <c r="Q869" s="4" t="str">
        <f t="shared" si="1053"/>
        <v>-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1.0313164806762509</v>
      </c>
      <c r="J870" s="4">
        <f t="shared" si="1054"/>
        <v>0.93725019457876868</v>
      </c>
      <c r="K870" s="4">
        <f t="shared" si="1054"/>
        <v>0.94061473447347854</v>
      </c>
      <c r="L870" s="4">
        <f t="shared" ref="L870:O870" si="1057">IFERROR(L837/L796,"-")</f>
        <v>0.94340571347012214</v>
      </c>
      <c r="M870" s="4">
        <f t="shared" si="1057"/>
        <v>0.94715961548570804</v>
      </c>
      <c r="N870" s="4">
        <f t="shared" si="1057"/>
        <v>0.94687331728242485</v>
      </c>
      <c r="O870" s="4">
        <f t="shared" si="1057"/>
        <v>0.94701132907549967</v>
      </c>
      <c r="P870" s="4">
        <f t="shared" si="1053"/>
        <v>0.94483956225812216</v>
      </c>
      <c r="Q870" s="4">
        <f t="shared" si="1053"/>
        <v>0.94539109984725778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1.2028140476494893</v>
      </c>
      <c r="G871" s="4">
        <f t="shared" si="1054"/>
        <v>0.95261476392827604</v>
      </c>
      <c r="H871" s="4">
        <f t="shared" si="1054"/>
        <v>0.93405269122298507</v>
      </c>
      <c r="I871" s="4">
        <f t="shared" si="1054"/>
        <v>1.0313164806762509</v>
      </c>
      <c r="J871" s="4">
        <f t="shared" si="1054"/>
        <v>0.93725019457876857</v>
      </c>
      <c r="K871" s="4">
        <f t="shared" si="1054"/>
        <v>0.94061473447347854</v>
      </c>
      <c r="L871" s="4">
        <f t="shared" ref="L871:O871" si="1058">IFERROR(L838/L797,"-")</f>
        <v>0.94340571347012225</v>
      </c>
      <c r="M871" s="4">
        <f t="shared" si="1058"/>
        <v>0.94715961548570815</v>
      </c>
      <c r="N871" s="4">
        <f t="shared" si="1058"/>
        <v>0.94687331728242474</v>
      </c>
      <c r="O871" s="4">
        <f t="shared" si="1058"/>
        <v>0.94701132907549979</v>
      </c>
      <c r="P871" s="4">
        <f t="shared" si="1053"/>
        <v>0.94483956225812216</v>
      </c>
      <c r="Q871" s="4">
        <f t="shared" si="1053"/>
        <v>0.94539109984725778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 t="str">
        <f t="shared" si="1054"/>
        <v>-</v>
      </c>
      <c r="L872" s="4" t="str">
        <f t="shared" ref="L872:O872" si="1059">IFERROR(L839/L798,"-")</f>
        <v>-</v>
      </c>
      <c r="M872" s="4" t="str">
        <f t="shared" si="1059"/>
        <v>-</v>
      </c>
      <c r="N872" s="4" t="str">
        <f t="shared" si="1059"/>
        <v>-</v>
      </c>
      <c r="O872" s="4" t="str">
        <f t="shared" si="1059"/>
        <v>-</v>
      </c>
      <c r="P872" s="4" t="str">
        <f t="shared" si="1053"/>
        <v>-</v>
      </c>
      <c r="Q872" s="4" t="str">
        <f t="shared" si="1053"/>
        <v>-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1.2028140476494893</v>
      </c>
      <c r="G873" s="4">
        <f t="shared" si="1054"/>
        <v>0.95261476392827615</v>
      </c>
      <c r="H873" s="4">
        <f t="shared" si="1054"/>
        <v>0.93405269122298495</v>
      </c>
      <c r="I873" s="4">
        <f t="shared" si="1054"/>
        <v>1.0313164806762507</v>
      </c>
      <c r="J873" s="4">
        <f t="shared" si="1054"/>
        <v>0.93725019457876868</v>
      </c>
      <c r="K873" s="4">
        <f t="shared" si="1054"/>
        <v>0.94061473447347854</v>
      </c>
      <c r="L873" s="4">
        <f t="shared" ref="L873:O873" si="1060">IFERROR(L840/L799,"-")</f>
        <v>0.94340571347012214</v>
      </c>
      <c r="M873" s="4">
        <f t="shared" si="1060"/>
        <v>0.94715961548570804</v>
      </c>
      <c r="N873" s="4">
        <f t="shared" si="1060"/>
        <v>0.94687331728242474</v>
      </c>
      <c r="O873" s="4">
        <f t="shared" si="1060"/>
        <v>0.94701132907549979</v>
      </c>
      <c r="P873" s="4">
        <f t="shared" si="1053"/>
        <v>0.94483956225812216</v>
      </c>
      <c r="Q873" s="4">
        <f t="shared" si="1053"/>
        <v>0.94539109984725789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 t="str">
        <f t="shared" si="1054"/>
        <v>-</v>
      </c>
      <c r="L874" s="4" t="str">
        <f t="shared" ref="L874:O874" si="1061">IFERROR(L841/L800,"-")</f>
        <v>-</v>
      </c>
      <c r="M874" s="4" t="str">
        <f t="shared" si="1061"/>
        <v>-</v>
      </c>
      <c r="N874" s="4" t="str">
        <f t="shared" si="1061"/>
        <v>-</v>
      </c>
      <c r="O874" s="4" t="str">
        <f t="shared" si="1061"/>
        <v>-</v>
      </c>
      <c r="P874" s="4" t="str">
        <f t="shared" si="1053"/>
        <v>-</v>
      </c>
      <c r="Q874" s="4" t="str">
        <f t="shared" si="1053"/>
        <v>-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1.0313164806762509</v>
      </c>
      <c r="J875" s="4">
        <f t="shared" si="1054"/>
        <v>0.93725019457876868</v>
      </c>
      <c r="K875" s="4">
        <f t="shared" si="1054"/>
        <v>0.94061473447347843</v>
      </c>
      <c r="L875" s="4">
        <f t="shared" ref="L875:O875" si="1062">IFERROR(L842/L801,"-")</f>
        <v>0.94340571347012214</v>
      </c>
      <c r="M875" s="4">
        <f t="shared" si="1062"/>
        <v>0.94715961548570826</v>
      </c>
      <c r="N875" s="4">
        <f t="shared" si="1062"/>
        <v>0.94687331728242485</v>
      </c>
      <c r="O875" s="4">
        <f t="shared" si="1062"/>
        <v>0.94701132907549979</v>
      </c>
      <c r="P875" s="4">
        <f t="shared" si="1053"/>
        <v>0.94483956225812205</v>
      </c>
      <c r="Q875" s="4">
        <f t="shared" si="1053"/>
        <v>0.94539109984725778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0.92447626236575031</v>
      </c>
      <c r="G876" s="4">
        <f t="shared" si="1054"/>
        <v>0.92645636412827248</v>
      </c>
      <c r="H876" s="4">
        <f t="shared" si="1054"/>
        <v>0.92942651677205412</v>
      </c>
      <c r="I876" s="4">
        <f t="shared" si="1054"/>
        <v>0.93437677117835893</v>
      </c>
      <c r="J876" s="4">
        <f t="shared" si="1054"/>
        <v>0.93932702558466263</v>
      </c>
      <c r="K876" s="4">
        <f>IFERROR(K843/K802,"-")</f>
        <v>0.944277279990966</v>
      </c>
      <c r="L876" s="4">
        <f t="shared" ref="L876:O876" si="1063">IFERROR(L843/L802,"-")</f>
        <v>0.9471386399954832</v>
      </c>
      <c r="M876" s="4">
        <f t="shared" si="1063"/>
        <v>0.95000000000000084</v>
      </c>
      <c r="N876" s="4">
        <f t="shared" si="1063"/>
        <v>0.95000000000000007</v>
      </c>
      <c r="O876" s="4">
        <f t="shared" si="1063"/>
        <v>0.95000000000000018</v>
      </c>
      <c r="P876" s="4">
        <f t="shared" si="1053"/>
        <v>0.94999999999999962</v>
      </c>
      <c r="Q876" s="4">
        <f t="shared" si="1053"/>
        <v>0.95000000000000029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64">IFERROR(G845/G804,"-")</f>
        <v>0.59066666666666656</v>
      </c>
      <c r="H877" s="4">
        <f t="shared" si="1064"/>
        <v>0.59166666666666667</v>
      </c>
      <c r="I877" s="4">
        <f t="shared" si="1064"/>
        <v>0.59333333333333338</v>
      </c>
      <c r="J877" s="4">
        <f t="shared" si="1064"/>
        <v>0.59500000000000064</v>
      </c>
      <c r="K877" s="4">
        <f t="shared" si="1064"/>
        <v>0.59666666666666646</v>
      </c>
      <c r="L877" s="4">
        <f t="shared" ref="L877:O877" si="1065">IFERROR(L845/L804,"-")</f>
        <v>0.59833333333333416</v>
      </c>
      <c r="M877" s="4">
        <f t="shared" si="1065"/>
        <v>0.60000000000000031</v>
      </c>
      <c r="N877" s="4">
        <f t="shared" si="1065"/>
        <v>0.60000000000000064</v>
      </c>
      <c r="O877" s="4">
        <f t="shared" si="1065"/>
        <v>0.59999999999999964</v>
      </c>
      <c r="P877" s="4">
        <f>IFERROR(P845/P804,"-")</f>
        <v>0.59999999999999953</v>
      </c>
      <c r="Q877" s="4">
        <f>IFERROR(Q845/Q804,"-")</f>
        <v>0.59999999999999987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0.73750000000000004</v>
      </c>
      <c r="G878" s="4">
        <f t="shared" ref="G878:K878" si="1066">IFERROR(G847/G806,"-")</f>
        <v>0.73833333333333384</v>
      </c>
      <c r="H878" s="4">
        <f t="shared" si="1066"/>
        <v>0.73958333333333504</v>
      </c>
      <c r="I878" s="4">
        <f t="shared" si="1066"/>
        <v>0.74166666666666803</v>
      </c>
      <c r="J878" s="4">
        <f t="shared" si="1066"/>
        <v>0.74375000000000024</v>
      </c>
      <c r="K878" s="4">
        <f t="shared" si="1066"/>
        <v>0.74583333333333346</v>
      </c>
      <c r="L878" s="4">
        <f t="shared" ref="L878:O878" si="1067">IFERROR(L847/L806,"-")</f>
        <v>0.74791666666666712</v>
      </c>
      <c r="M878" s="4">
        <f t="shared" si="1067"/>
        <v>0.75000000000000022</v>
      </c>
      <c r="N878" s="4">
        <f t="shared" si="1067"/>
        <v>0.75000000000000067</v>
      </c>
      <c r="O878" s="4">
        <f t="shared" si="1067"/>
        <v>0.74999999999999967</v>
      </c>
      <c r="P878" s="4">
        <f>IFERROR(P847/P806,"-")</f>
        <v>0.74999999999999978</v>
      </c>
      <c r="Q878" s="4">
        <f>IFERROR(Q847/Q806,"-")</f>
        <v>0.74999999999999989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68">IFERROR(G849/G808,"-")</f>
        <v>0.5279999999999998</v>
      </c>
      <c r="H879" s="4">
        <f t="shared" si="1068"/>
        <v>0.52799999999999969</v>
      </c>
      <c r="I879" s="4">
        <f t="shared" si="1068"/>
        <v>0.52800000000000014</v>
      </c>
      <c r="J879" s="4">
        <f t="shared" si="1068"/>
        <v>0.52800000000000002</v>
      </c>
      <c r="K879" s="4">
        <f t="shared" si="1068"/>
        <v>0.52799999999999936</v>
      </c>
      <c r="L879" s="4">
        <f t="shared" ref="L879:O879" si="1069">IFERROR(L849/L808,"-")</f>
        <v>0.53600000000000014</v>
      </c>
      <c r="M879" s="4">
        <f t="shared" si="1069"/>
        <v>0.54400000000000104</v>
      </c>
      <c r="N879" s="4">
        <f t="shared" si="1069"/>
        <v>0.54399999999999993</v>
      </c>
      <c r="O879" s="4">
        <f t="shared" si="1069"/>
        <v>0.54399999999999993</v>
      </c>
      <c r="P879" s="4">
        <f>IFERROR(P849/P808,"-")</f>
        <v>0.54399999999999982</v>
      </c>
      <c r="Q879" s="4">
        <f>IFERROR(Q849/Q808,"-")</f>
        <v>0.54399999999999971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0.18166223191792166</v>
      </c>
      <c r="J881" s="4">
        <f t="shared" si="1072"/>
        <v>0.27817286081156289</v>
      </c>
      <c r="K881" s="4">
        <f t="shared" si="1072"/>
        <v>0.24010464402735049</v>
      </c>
      <c r="L881" s="4">
        <f t="shared" ref="L881:O881" si="1073">IFERROR(L853/L814,"-")</f>
        <v>0.25292542117468031</v>
      </c>
      <c r="M881" s="4">
        <f t="shared" si="1073"/>
        <v>0.24083383268206113</v>
      </c>
      <c r="N881" s="4">
        <f t="shared" si="1073"/>
        <v>0.28245045028268362</v>
      </c>
      <c r="O881" s="4">
        <f t="shared" si="1073"/>
        <v>0.23685488344069106</v>
      </c>
      <c r="P881" s="4">
        <f>IFERROR(P853/P814,"-")</f>
        <v>0.23621296294537897</v>
      </c>
      <c r="Q881" s="4">
        <f>IFERROR(Q853/Q814,"-")</f>
        <v>0.24449134505109144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140.10116893848146</v>
      </c>
      <c r="G882" s="17">
        <f t="shared" si="1074"/>
        <v>139.67961857903188</v>
      </c>
      <c r="H882" s="17">
        <f t="shared" si="1074"/>
        <v>141.59967375146604</v>
      </c>
      <c r="I882" s="17">
        <f t="shared" si="1074"/>
        <v>139.80713940770357</v>
      </c>
      <c r="J882" s="17">
        <f t="shared" si="1074"/>
        <v>135.79035507707758</v>
      </c>
      <c r="K882" s="17">
        <f t="shared" si="1074"/>
        <v>132.44546060885199</v>
      </c>
      <c r="L882" s="17">
        <f t="shared" ref="L882:O882" si="1075">L883+L887+L894+L905+L913+L915+L917+L919+L923</f>
        <v>128.09109172612881</v>
      </c>
      <c r="M882" s="17">
        <f t="shared" si="1075"/>
        <v>123.91223224132608</v>
      </c>
      <c r="N882" s="17">
        <f t="shared" si="1075"/>
        <v>123.27099737908866</v>
      </c>
      <c r="O882" s="17">
        <f t="shared" si="1075"/>
        <v>122.55289792989974</v>
      </c>
      <c r="P882" s="17">
        <f>P883+P887+P894+P905+P913+P915+P917+P919+P923</f>
        <v>121.72831913834868</v>
      </c>
      <c r="Q882" s="17">
        <f>Q883+Q887+Q894+Q905+Q913+Q915+Q917+Q919+Q923</f>
        <v>119.56189080935181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60.950026547556703</v>
      </c>
      <c r="G883" s="1">
        <f>[1]Services!C$11</f>
        <v>60.46282829886335</v>
      </c>
      <c r="H883" s="1">
        <f>[1]Services!D$11</f>
        <v>65.447843285870647</v>
      </c>
      <c r="I883" s="1">
        <f>[1]Services!E$11</f>
        <v>65.718894747501565</v>
      </c>
      <c r="J883" s="1">
        <f>[1]Services!F$11</f>
        <v>65.6567711123447</v>
      </c>
      <c r="K883" s="1">
        <f>[1]Services!G$11</f>
        <v>65.766609020583189</v>
      </c>
      <c r="L883" s="1">
        <f>[1]Services!H$11</f>
        <v>65.005790424186287</v>
      </c>
      <c r="M883" s="1">
        <f>[1]Services!I$11</f>
        <v>64.288685018875441</v>
      </c>
      <c r="N883" s="1">
        <f>[1]Services!J$11</f>
        <v>65.463895487894519</v>
      </c>
      <c r="O883" s="1">
        <f>[1]Services!K$11</f>
        <v>66.390942554379876</v>
      </c>
      <c r="P883" s="1">
        <f>[1]Services!L$11</f>
        <v>67.353024273371005</v>
      </c>
      <c r="Q883" s="1">
        <f>[1]Services!M$11</f>
        <v>68.260651677678126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2.6236159008386331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0.33572918599090418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2.4485010909723384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2.1209411318625513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1.7719229664378466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1.4453605064085111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1.1349531774264103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0.85296814515621644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0.8324151970077055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0.81300115238948267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0.79535700299402701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0.76039447834796814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1.3316360718056235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1.4252045872512389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1.4610597224060111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1.5278844517089853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1.5923124208748338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1.6631270486595753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1.7352646863805754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1.8228876894941068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1.9708647923340465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2.0626510205851951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2.2323265413750386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2.4011477101498162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56.994774574912448</v>
      </c>
      <c r="G886" s="1">
        <f>[1]Services!C$11-[1]Services!C$28</f>
        <v>58.701894525621206</v>
      </c>
      <c r="H886" s="1">
        <f>[1]Services!D$11-[1]Services!D$28</f>
        <v>61.538282472492298</v>
      </c>
      <c r="I886" s="1">
        <f>[1]Services!E$11-[1]Services!E$28</f>
        <v>62.070069163930029</v>
      </c>
      <c r="J886" s="1">
        <f>[1]Services!F$11-[1]Services!F$28</f>
        <v>62.292535725032018</v>
      </c>
      <c r="K886" s="1">
        <f>[1]Services!G$11-[1]Services!G$28</f>
        <v>62.658121465515102</v>
      </c>
      <c r="L886" s="1">
        <f>[1]Services!H$11-[1]Services!H$28</f>
        <v>62.135572560379302</v>
      </c>
      <c r="M886" s="1">
        <f>[1]Services!I$11-[1]Services!I$28</f>
        <v>61.61282918422512</v>
      </c>
      <c r="N886" s="1">
        <f>[1]Services!J$11-[1]Services!J$28</f>
        <v>62.660615498552765</v>
      </c>
      <c r="O886" s="1">
        <f>[1]Services!K$11-[1]Services!K$28</f>
        <v>63.515290381405201</v>
      </c>
      <c r="P886" s="1">
        <f>[1]Services!L$11-[1]Services!L$28</f>
        <v>64.325340729001937</v>
      </c>
      <c r="Q886" s="1">
        <f>[1]Services!M$11-[1]Services!M$28</f>
        <v>65.099109489180336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30.256635411054837</v>
      </c>
      <c r="G887" s="1">
        <f t="shared" ref="G887:O887" si="1078">G888</f>
        <v>26.893130133042337</v>
      </c>
      <c r="H887" s="1">
        <f t="shared" si="1078"/>
        <v>25.35507962047582</v>
      </c>
      <c r="I887" s="1">
        <f t="shared" si="1078"/>
        <v>21.498206943912592</v>
      </c>
      <c r="J887" s="1">
        <f t="shared" si="1078"/>
        <v>16.752555853313673</v>
      </c>
      <c r="K887" s="1">
        <f t="shared" si="1078"/>
        <v>14.055922639685015</v>
      </c>
      <c r="L887" s="1">
        <f t="shared" si="1078"/>
        <v>13.089666681176208</v>
      </c>
      <c r="M887" s="1">
        <f t="shared" si="1078"/>
        <v>12.919804214875755</v>
      </c>
      <c r="N887" s="1">
        <f t="shared" si="1078"/>
        <v>11.436691194891933</v>
      </c>
      <c r="O887" s="1">
        <f t="shared" si="1078"/>
        <v>10.13359071210899</v>
      </c>
      <c r="P887" s="1">
        <f>P888</f>
        <v>6.6592286456652374</v>
      </c>
      <c r="Q887" s="1">
        <f>Q888</f>
        <v>3.3991979527019964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30.256635411054837</v>
      </c>
      <c r="G888" s="1">
        <f t="shared" ref="G888:K888" si="1079">SUM(G891,G893)</f>
        <v>26.893130133042337</v>
      </c>
      <c r="H888" s="1">
        <f t="shared" si="1079"/>
        <v>25.35507962047582</v>
      </c>
      <c r="I888" s="1">
        <f t="shared" si="1079"/>
        <v>21.498206943912592</v>
      </c>
      <c r="J888" s="1">
        <f t="shared" si="1079"/>
        <v>16.752555853313673</v>
      </c>
      <c r="K888" s="1">
        <f t="shared" si="1079"/>
        <v>14.055922639685015</v>
      </c>
      <c r="L888" s="1">
        <f t="shared" ref="L888:O888" si="1080">SUM(L891,L893)</f>
        <v>13.089666681176208</v>
      </c>
      <c r="M888" s="1">
        <f t="shared" si="1080"/>
        <v>12.919804214875755</v>
      </c>
      <c r="N888" s="1">
        <f t="shared" si="1080"/>
        <v>11.436691194891933</v>
      </c>
      <c r="O888" s="1">
        <f t="shared" si="1080"/>
        <v>10.13359071210899</v>
      </c>
      <c r="P888" s="1">
        <f>SUM(P891,P893)</f>
        <v>6.6592286456652374</v>
      </c>
      <c r="Q888" s="1">
        <f>SUM(Q891,Q893)</f>
        <v>3.3991979527019964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30.256635411054837</v>
      </c>
      <c r="G889" s="1">
        <f t="shared" ref="G889:O889" si="1081">G890</f>
        <v>26.893130133042337</v>
      </c>
      <c r="H889" s="1">
        <f t="shared" si="1081"/>
        <v>25.354758484058333</v>
      </c>
      <c r="I889" s="1">
        <f t="shared" si="1081"/>
        <v>21.497479494971031</v>
      </c>
      <c r="J889" s="1">
        <f t="shared" si="1081"/>
        <v>16.75105582728736</v>
      </c>
      <c r="K889" s="1">
        <f t="shared" si="1081"/>
        <v>14.05512672396163</v>
      </c>
      <c r="L889" s="1">
        <f t="shared" si="1081"/>
        <v>13.088921299248836</v>
      </c>
      <c r="M889" s="1">
        <f t="shared" si="1081"/>
        <v>12.918208003838549</v>
      </c>
      <c r="N889" s="1">
        <f t="shared" si="1081"/>
        <v>11.435923075317033</v>
      </c>
      <c r="O889" s="1">
        <f t="shared" si="1081"/>
        <v>10.132025604322465</v>
      </c>
      <c r="P889" s="1">
        <f>P890</f>
        <v>6.6580391502361369</v>
      </c>
      <c r="Q889" s="1">
        <f>Q890</f>
        <v>3.3965708783009347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30.256635411054837</v>
      </c>
      <c r="G890" s="1">
        <f>[1]Services!C$12</f>
        <v>26.893130133042337</v>
      </c>
      <c r="H890" s="1">
        <f>[1]Services!D$12</f>
        <v>25.354758484058333</v>
      </c>
      <c r="I890" s="1">
        <f>[1]Services!E$12</f>
        <v>21.497479494971031</v>
      </c>
      <c r="J890" s="1">
        <f>[1]Services!F$12</f>
        <v>16.75105582728736</v>
      </c>
      <c r="K890" s="1">
        <f>[1]Services!G$12</f>
        <v>14.05512672396163</v>
      </c>
      <c r="L890" s="1">
        <f>[1]Services!H$12</f>
        <v>13.088921299248836</v>
      </c>
      <c r="M890" s="1">
        <f>[1]Services!I$12</f>
        <v>12.918208003838549</v>
      </c>
      <c r="N890" s="1">
        <f>[1]Services!J$12</f>
        <v>11.435923075317033</v>
      </c>
      <c r="O890" s="1">
        <f>[1]Services!K$12</f>
        <v>10.132025604322465</v>
      </c>
      <c r="P890" s="1">
        <f>[1]Services!L$12</f>
        <v>6.6580391502361369</v>
      </c>
      <c r="Q890" s="1">
        <f>[1]Services!M$12</f>
        <v>3.3965708783009347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30.256635411054837</v>
      </c>
      <c r="G891" s="1">
        <f t="shared" ref="G891:K891" si="1082">G890</f>
        <v>26.893130133042337</v>
      </c>
      <c r="H891" s="1">
        <f t="shared" si="1082"/>
        <v>25.354758484058333</v>
      </c>
      <c r="I891" s="1">
        <f t="shared" si="1082"/>
        <v>21.497479494971031</v>
      </c>
      <c r="J891" s="1">
        <f t="shared" si="1082"/>
        <v>16.75105582728736</v>
      </c>
      <c r="K891" s="1">
        <f t="shared" si="1082"/>
        <v>14.05512672396163</v>
      </c>
      <c r="L891" s="1">
        <f t="shared" ref="L891:O891" si="1083">L890</f>
        <v>13.088921299248836</v>
      </c>
      <c r="M891" s="1">
        <f t="shared" si="1083"/>
        <v>12.918208003838549</v>
      </c>
      <c r="N891" s="1">
        <f t="shared" si="1083"/>
        <v>11.435923075317033</v>
      </c>
      <c r="O891" s="1">
        <f t="shared" si="1083"/>
        <v>10.132025604322465</v>
      </c>
      <c r="P891" s="1">
        <f>P890</f>
        <v>6.6580391502361369</v>
      </c>
      <c r="Q891" s="1">
        <f>Q890</f>
        <v>3.3965708783009347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3.2113641748647418E-4</v>
      </c>
      <c r="I892">
        <f t="shared" si="1084"/>
        <v>7.2744894156232583E-4</v>
      </c>
      <c r="J892">
        <f t="shared" si="1084"/>
        <v>1.5000260263122306E-3</v>
      </c>
      <c r="K892">
        <f t="shared" si="1084"/>
        <v>7.959157233857851E-4</v>
      </c>
      <c r="L892">
        <f t="shared" si="1084"/>
        <v>7.4538192737251248E-4</v>
      </c>
      <c r="M892">
        <f t="shared" si="1084"/>
        <v>1.5962110372067602E-3</v>
      </c>
      <c r="N892">
        <f t="shared" si="1084"/>
        <v>7.6811957489938553E-4</v>
      </c>
      <c r="O892">
        <f t="shared" si="1084"/>
        <v>1.5651077865254529E-3</v>
      </c>
      <c r="P892">
        <f>P893</f>
        <v>1.1894954291002701E-3</v>
      </c>
      <c r="Q892">
        <f>Q893</f>
        <v>2.6270744010615343E-3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3.2113641748647418E-4</v>
      </c>
      <c r="I893">
        <f>[1]Services!E$13</f>
        <v>7.2744894156232583E-4</v>
      </c>
      <c r="J893">
        <f>[1]Services!F$13</f>
        <v>1.5000260263122306E-3</v>
      </c>
      <c r="K893">
        <f>[1]Services!G$13</f>
        <v>7.959157233857851E-4</v>
      </c>
      <c r="L893">
        <f>[1]Services!H$13</f>
        <v>7.4538192737251248E-4</v>
      </c>
      <c r="M893">
        <f>[1]Services!I$13</f>
        <v>1.5962110372067602E-3</v>
      </c>
      <c r="N893">
        <f>[1]Services!J$13</f>
        <v>7.6811957489938553E-4</v>
      </c>
      <c r="O893">
        <f>[1]Services!K$13</f>
        <v>1.5651077865254529E-3</v>
      </c>
      <c r="P893">
        <f>[1]Services!L$13</f>
        <v>1.1894954291002701E-3</v>
      </c>
      <c r="Q893">
        <f>[1]Services!M$13</f>
        <v>2.6270744010615343E-3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26.950979599081055</v>
      </c>
      <c r="G894" s="1">
        <f t="shared" ref="G894:K894" si="1085">SUM(G895:G897)</f>
        <v>28.28701019183017</v>
      </c>
      <c r="H894" s="1">
        <f t="shared" si="1085"/>
        <v>27.15695873266279</v>
      </c>
      <c r="I894" s="1">
        <f t="shared" si="1085"/>
        <v>28.067662666305043</v>
      </c>
      <c r="J894" s="1">
        <f t="shared" si="1085"/>
        <v>28.537783420647862</v>
      </c>
      <c r="K894" s="1">
        <f t="shared" si="1085"/>
        <v>28.847739935755293</v>
      </c>
      <c r="L894" s="1">
        <f t="shared" ref="L894:O894" si="1086">SUM(L895:L897)</f>
        <v>27.222632943964449</v>
      </c>
      <c r="M894" s="1">
        <f t="shared" si="1086"/>
        <v>25.619727472874605</v>
      </c>
      <c r="N894" s="1">
        <f t="shared" si="1086"/>
        <v>25.063933292995124</v>
      </c>
      <c r="O894" s="1">
        <f t="shared" si="1086"/>
        <v>24.44095203825071</v>
      </c>
      <c r="P894" s="1">
        <f>SUM(P895:P897)</f>
        <v>25.270149128169635</v>
      </c>
      <c r="Q894" s="1">
        <f>SUM(Q895:Q897)</f>
        <v>24.365175966609328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25.548693693824138</v>
      </c>
      <c r="G895" s="1">
        <f>SUM([1]Services!C$14:C$15)</f>
        <v>26.749781563454409</v>
      </c>
      <c r="H895" s="1">
        <f>SUM([1]Services!D$14:D$15)</f>
        <v>25.532011611593269</v>
      </c>
      <c r="I895" s="1">
        <f>SUM([1]Services!E$14:E$15)</f>
        <v>26.44486668378519</v>
      </c>
      <c r="J895" s="1">
        <f>SUM([1]Services!F$14:F$15)</f>
        <v>26.747635832984511</v>
      </c>
      <c r="K895" s="1">
        <f>SUM([1]Services!G$14:G$15)</f>
        <v>26.912906201820768</v>
      </c>
      <c r="L895" s="1">
        <f>SUM([1]Services!H$14:H$15)</f>
        <v>25.169986570047076</v>
      </c>
      <c r="M895" s="1">
        <f>SUM([1]Services!I$14:I$15)</f>
        <v>23.485363423751949</v>
      </c>
      <c r="N895" s="1">
        <f>SUM([1]Services!J$14:J$15)</f>
        <v>22.934833707914951</v>
      </c>
      <c r="O895" s="1">
        <f>SUM([1]Services!K$14:K$15)</f>
        <v>22.221905027193436</v>
      </c>
      <c r="P895" s="1">
        <f>SUM([1]Services!L$14:L$15)</f>
        <v>21.740574874983633</v>
      </c>
      <c r="Q895" s="1">
        <f>SUM([1]Services!M$14:M$15)</f>
        <v>20.738488445225862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3.6578520563284728E-3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3.5794511792456361E-3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1.4851538745154167E-2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2.322792292760785E-2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3.765325210092739E-2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3.497924028245581E-2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2.5839321278902292E-2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0.12875424443514458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0.12156490298545605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0.13788466179225997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1.4022859052569177</v>
      </c>
      <c r="G897" s="1">
        <f>[1]Services!C$16</f>
        <v>1.5372286283757604</v>
      </c>
      <c r="H897" s="1">
        <f>[1]Services!D$16</f>
        <v>1.6212892690131933</v>
      </c>
      <c r="I897" s="1">
        <f>[1]Services!E$16</f>
        <v>1.6192165313406071</v>
      </c>
      <c r="J897" s="1">
        <f>[1]Services!F$16</f>
        <v>1.775296048918197</v>
      </c>
      <c r="K897" s="1">
        <f>[1]Services!G$16</f>
        <v>1.9116058110069198</v>
      </c>
      <c r="L897" s="1">
        <f>[1]Services!H$16</f>
        <v>2.0149931218164459</v>
      </c>
      <c r="M897" s="1">
        <f>[1]Services!I$16</f>
        <v>2.0993848088402003</v>
      </c>
      <c r="N897" s="1">
        <f>[1]Services!J$16</f>
        <v>2.1032602638012694</v>
      </c>
      <c r="O897" s="1">
        <f>[1]Services!K$16</f>
        <v>2.0902927666221296</v>
      </c>
      <c r="P897" s="1">
        <f>[1]Services!L$16</f>
        <v>3.4080093502005466</v>
      </c>
      <c r="Q897" s="1">
        <f>[1]Services!M$16</f>
        <v>3.4888028595912073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25.265951393882322</v>
      </c>
      <c r="G898" s="1">
        <f>[1]Services!C$14</f>
        <v>23.682759694200477</v>
      </c>
      <c r="H898" s="1">
        <f>[1]Services!D$14</f>
        <v>25.482697255914541</v>
      </c>
      <c r="I898" s="1">
        <f>[1]Services!E$14</f>
        <v>26.442954934765535</v>
      </c>
      <c r="J898" s="1">
        <f>[1]Services!F$14</f>
        <v>26.746002440506636</v>
      </c>
      <c r="K898" s="1">
        <f>[1]Services!G$14</f>
        <v>26.911243463547947</v>
      </c>
      <c r="L898" s="1">
        <f>[1]Services!H$14</f>
        <v>25.168335464726557</v>
      </c>
      <c r="M898" s="1">
        <f>[1]Services!I$14</f>
        <v>23.483587516669118</v>
      </c>
      <c r="N898" s="1">
        <f>[1]Services!J$14</f>
        <v>22.933054390941781</v>
      </c>
      <c r="O898" s="1">
        <f>[1]Services!K$14</f>
        <v>22.220077741348117</v>
      </c>
      <c r="P898" s="1">
        <f>[1]Services!L$14</f>
        <v>21.738766727124322</v>
      </c>
      <c r="Q898" s="1">
        <f>[1]Services!M$14</f>
        <v>20.735758971421134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25.265951393882322</v>
      </c>
      <c r="G899" s="1">
        <f>[1]Services!C$14*IFERROR(G895/SUM(G895:G896),0)</f>
        <v>23.682759694200477</v>
      </c>
      <c r="H899" s="1">
        <f>[1]Services!D$14*IFERROR(H895/SUM(H895:H896),0)</f>
        <v>25.479046991851913</v>
      </c>
      <c r="I899" s="1">
        <f>[1]Services!E$14*IFERROR(I895/SUM(I895:I896),0)</f>
        <v>26.439376226748397</v>
      </c>
      <c r="J899" s="1">
        <f>[1]Services!F$14*IFERROR(J895/SUM(J895:J896),0)</f>
        <v>26.731160049887041</v>
      </c>
      <c r="K899" s="1">
        <f>[1]Services!G$14*IFERROR(K895/SUM(K895:K896),0)</f>
        <v>26.888037004664042</v>
      </c>
      <c r="L899" s="1">
        <f>[1]Services!H$14*IFERROR(L895/SUM(L895:L896),0)</f>
        <v>25.130740922480623</v>
      </c>
      <c r="M899" s="1">
        <f>[1]Services!I$14*IFERROR(M895/SUM(M895:M896),0)</f>
        <v>23.448662938308459</v>
      </c>
      <c r="N899" s="1">
        <f>[1]Services!J$14*IFERROR(N895/SUM(N895:N896),0)</f>
        <v>22.907246150932412</v>
      </c>
      <c r="O899" s="1">
        <f>[1]Services!K$14*IFERROR(O895/SUM(O895:O896),0)</f>
        <v>22.092075730932745</v>
      </c>
      <c r="P899" s="1">
        <f>[1]Services!L$14*IFERROR(P895/SUM(P895:P896),0)</f>
        <v>21.617887842667212</v>
      </c>
      <c r="Q899" s="1">
        <f>[1]Services!M$14*IFERROR(Q895/SUM(Q895:Q896),0)</f>
        <v>20.598803040516689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3.6502640626281391E-3</v>
      </c>
      <c r="I900" s="1">
        <f t="shared" si="1090"/>
        <v>3.5787080171374441E-3</v>
      </c>
      <c r="J900" s="1">
        <f t="shared" si="1090"/>
        <v>1.4842390619595136E-2</v>
      </c>
      <c r="K900" s="1">
        <f t="shared" si="1090"/>
        <v>2.3206458883905157E-2</v>
      </c>
      <c r="L900" s="1">
        <f t="shared" ref="L900:O900" si="1091">L898-L899</f>
        <v>3.7594542245933837E-2</v>
      </c>
      <c r="M900" s="1">
        <f t="shared" si="1091"/>
        <v>3.4924578360659098E-2</v>
      </c>
      <c r="N900" s="1">
        <f t="shared" si="1091"/>
        <v>2.5808240009368433E-2</v>
      </c>
      <c r="O900" s="1">
        <f t="shared" si="1091"/>
        <v>0.12800201041537207</v>
      </c>
      <c r="P900" s="1">
        <f>P898-P899</f>
        <v>0.12087888445710959</v>
      </c>
      <c r="Q900" s="1">
        <f>Q898-Q899</f>
        <v>0.13695593090444547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1.6850282051987349</v>
      </c>
      <c r="G901" s="1">
        <f>[1]Services!C$15+G904</f>
        <v>4.6042504976296916</v>
      </c>
      <c r="H901" s="1">
        <f>[1]Services!D$15+H904</f>
        <v>1.6706036246919205</v>
      </c>
      <c r="I901" s="1">
        <f>[1]Services!E$15+I904</f>
        <v>1.6211282803602616</v>
      </c>
      <c r="J901" s="1">
        <f>[1]Services!F$15+J904</f>
        <v>1.7769294413960715</v>
      </c>
      <c r="K901" s="1">
        <f>[1]Services!G$15+K904</f>
        <v>1.913268549279739</v>
      </c>
      <c r="L901" s="1">
        <f>[1]Services!H$15+L904</f>
        <v>2.0166442271369642</v>
      </c>
      <c r="M901" s="1">
        <f>[1]Services!I$15+M904</f>
        <v>2.1011607159230326</v>
      </c>
      <c r="N901" s="1">
        <f>[1]Services!J$15+N904</f>
        <v>2.1050395807744402</v>
      </c>
      <c r="O901" s="1">
        <f>[1]Services!K$15+O904</f>
        <v>2.0921200524674481</v>
      </c>
      <c r="P901" s="1">
        <f>[1]Services!L$15+P904</f>
        <v>3.4098174980598568</v>
      </c>
      <c r="Q901" s="1">
        <f>[1]Services!M$15+Q904</f>
        <v>3.4915323333959347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0.28274229994181732</v>
      </c>
      <c r="G902" s="1">
        <f>[1]Services!C$15*G895/SUM(G895:G896)</f>
        <v>3.0670218692539315</v>
      </c>
      <c r="H902" s="1">
        <f>[1]Services!D$15*H895/SUM(H895:H896)</f>
        <v>4.9307291653341696E-2</v>
      </c>
      <c r="I902" s="1">
        <f>[1]Services!E$15*I895/SUM(I895:I896)</f>
        <v>1.9114902894347841E-3</v>
      </c>
      <c r="J902" s="1">
        <f>[1]Services!F$15*J895/SUM(J895:J896)</f>
        <v>1.6324860452498111E-3</v>
      </c>
      <c r="K902" s="1">
        <f>[1]Services!G$15*K895/SUM(K895:K896)</f>
        <v>1.6613044383916326E-3</v>
      </c>
      <c r="L902" s="1">
        <f>[1]Services!H$15*L895/SUM(L895:L896)</f>
        <v>1.6486390251682415E-3</v>
      </c>
      <c r="M902" s="1">
        <f>[1]Services!I$15*M895/SUM(M895:M896)</f>
        <v>1.773265969925889E-3</v>
      </c>
      <c r="N902" s="1">
        <f>[1]Services!J$15*N895/SUM(N895:N896)</f>
        <v>1.7773145779072174E-3</v>
      </c>
      <c r="O902" s="1">
        <f>[1]Services!K$15*O895/SUM(O895:O896)</f>
        <v>1.816759497727661E-3</v>
      </c>
      <c r="P902" s="1">
        <f>[1]Services!L$15*P895/SUM(P895:P896)</f>
        <v>1.7980936138733375E-3</v>
      </c>
      <c r="Q902" s="1">
        <f>[1]Services!M$15*Q895/SUM(Q895:Q896)</f>
        <v>2.7114461247993572E-3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7.0640253854603655E-6</v>
      </c>
      <c r="I903" s="1">
        <f>[1]Services!E$15*I896/SUM(I895:I896)</f>
        <v>2.5873021983616889E-7</v>
      </c>
      <c r="J903" s="1">
        <f>[1]Services!F$15*J896/SUM(J895:J896)</f>
        <v>9.0643262467529309E-7</v>
      </c>
      <c r="K903" s="1">
        <f>[1]Services!G$15*K896/SUM(K895:K896)</f>
        <v>1.4338344274258646E-6</v>
      </c>
      <c r="L903" s="1">
        <f>[1]Services!H$15*L896/SUM(L895:L896)</f>
        <v>2.466295350032476E-6</v>
      </c>
      <c r="M903" s="1">
        <f>[1]Services!I$15*M896/SUM(M895:M896)</f>
        <v>2.6411129062626366E-6</v>
      </c>
      <c r="N903" s="1">
        <f>[1]Services!J$15*N896/SUM(N895:N896)</f>
        <v>2.0023952637760939E-6</v>
      </c>
      <c r="O903" s="1">
        <f>[1]Services!K$15*O896/SUM(O895:O896)</f>
        <v>1.0526347590994118E-5</v>
      </c>
      <c r="P903" s="1">
        <f>[1]Services!L$15*P896/SUM(P895:P896)</f>
        <v>1.0054245436757105E-5</v>
      </c>
      <c r="Q903" s="1">
        <f>[1]Services!M$15*Q896/SUM(Q895:Q896)</f>
        <v>1.8027679928233147E-5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1.4022859052569177</v>
      </c>
      <c r="G904" s="1">
        <f>[1]Services!C$16</f>
        <v>1.5372286283757604</v>
      </c>
      <c r="H904" s="1">
        <f>[1]Services!D$16</f>
        <v>1.6212892690131933</v>
      </c>
      <c r="I904" s="1">
        <f>[1]Services!E$16</f>
        <v>1.6192165313406071</v>
      </c>
      <c r="J904" s="1">
        <f>[1]Services!F$16</f>
        <v>1.775296048918197</v>
      </c>
      <c r="K904" s="1">
        <f>[1]Services!G$16</f>
        <v>1.9116058110069198</v>
      </c>
      <c r="L904" s="1">
        <f>[1]Services!H$16</f>
        <v>2.0149931218164459</v>
      </c>
      <c r="M904" s="1">
        <f>[1]Services!I$16</f>
        <v>2.0993848088402003</v>
      </c>
      <c r="N904" s="1">
        <f>[1]Services!J$16</f>
        <v>2.1032602638012694</v>
      </c>
      <c r="O904" s="1">
        <f>[1]Services!K$16</f>
        <v>2.0902927666221296</v>
      </c>
      <c r="P904" s="1">
        <f>[1]Services!L$16</f>
        <v>3.4080093502005466</v>
      </c>
      <c r="Q904" s="1">
        <f>[1]Services!M$16</f>
        <v>3.4888028595912073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7.7269196970774709</v>
      </c>
      <c r="G905" s="1">
        <f>[1]Services!C$17</f>
        <v>8.3697156396082182</v>
      </c>
      <c r="H905" s="1">
        <f>[1]Services!D$17</f>
        <v>8.1227148161487204</v>
      </c>
      <c r="I905" s="1">
        <f>[1]Services!E$17</f>
        <v>9.7536951313791072</v>
      </c>
      <c r="J905" s="1">
        <f>[1]Services!F$17</f>
        <v>12.376121578863467</v>
      </c>
      <c r="K905" s="1">
        <f>[1]Services!G$17</f>
        <v>12.498294839019584</v>
      </c>
      <c r="L905" s="1">
        <f>[1]Services!H$17</f>
        <v>12.494758420847933</v>
      </c>
      <c r="M905" s="1">
        <f>[1]Services!I$17</f>
        <v>11.653971301374819</v>
      </c>
      <c r="N905" s="1">
        <f>[1]Services!J$17</f>
        <v>11.551296387763085</v>
      </c>
      <c r="O905" s="1">
        <f>[1]Services!K$17</f>
        <v>11.578251295322804</v>
      </c>
      <c r="P905" s="1">
        <f>[1]Services!L$17</f>
        <v>11.847406128738282</v>
      </c>
      <c r="Q905" s="1">
        <f>[1]Services!M$17</f>
        <v>12.615214520499686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2.116909181080298</v>
      </c>
      <c r="G906" s="1">
        <f>[1]Services!C$51/0.99</f>
        <v>2.2930083693498386</v>
      </c>
      <c r="H906" s="1">
        <f>[1]Services!D$51/0.99</f>
        <v>2.0460028097189911</v>
      </c>
      <c r="I906" s="1">
        <f>[1]Services!E$51/0.99</f>
        <v>3.6769815104845538</v>
      </c>
      <c r="J906" s="1">
        <f>[1]Services!F$51/0.99</f>
        <v>6.2994032235204171</v>
      </c>
      <c r="K906" s="1">
        <f>[1]Services!G$51/0.99</f>
        <v>6.4215661356209033</v>
      </c>
      <c r="L906" s="1">
        <f>[1]Services!H$51/0.99</f>
        <v>6.417976055368479</v>
      </c>
      <c r="M906" s="1">
        <f>[1]Services!I$51/0.99</f>
        <v>5.1469702117431604</v>
      </c>
      <c r="N906" s="1">
        <f>[1]Services!J$51/0.99</f>
        <v>5.0427400868709569</v>
      </c>
      <c r="O906" s="1">
        <f>[1]Services!K$51/0.99</f>
        <v>5.0696130837189113</v>
      </c>
      <c r="P906" s="1">
        <f>[1]Services!L$51/0.99</f>
        <v>5.3381640301232052</v>
      </c>
      <c r="Q906" s="1">
        <f>[1]Services!M$51/0.99</f>
        <v>5.6433956866617665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1.4243062909659425</v>
      </c>
      <c r="G907" s="1">
        <f t="shared" ref="G907:K907" si="1093">IF(G906-SUM(G908:G911)&lt;0,0,G906-SUM(G908:G911))</f>
        <v>1.5542936829044698</v>
      </c>
      <c r="H907" s="1">
        <f t="shared" si="1093"/>
        <v>1.4144922603052736</v>
      </c>
      <c r="I907" s="1">
        <f t="shared" si="1093"/>
        <v>1.1564406516100347</v>
      </c>
      <c r="J907" s="1">
        <f t="shared" si="1093"/>
        <v>1.0170966205031871</v>
      </c>
      <c r="K907" s="1">
        <f t="shared" si="1093"/>
        <v>0.90073825458132273</v>
      </c>
      <c r="L907" s="1">
        <f t="shared" ref="L907:O907" si="1094">IF(L906-SUM(L908:L911)&lt;0,0,L906-SUM(L908:L911))</f>
        <v>0.91128294735211934</v>
      </c>
      <c r="M907" s="1">
        <f t="shared" si="1094"/>
        <v>0.89640776446124537</v>
      </c>
      <c r="N907" s="1">
        <f t="shared" si="1094"/>
        <v>0.89040575377296172</v>
      </c>
      <c r="O907" s="1">
        <f t="shared" si="1094"/>
        <v>0.84968219790404298</v>
      </c>
      <c r="P907" s="1">
        <f>IF(P906-SUM(P908:P911)&lt;0,0,P906-SUM(P908:P911))</f>
        <v>0.85649834512180067</v>
      </c>
      <c r="Q907" s="1">
        <f>IF(Q906-SUM(Q908:Q911)&lt;0,0,Q906-SUM(Q908:Q911))</f>
        <v>0.8076889821859119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0.69260289011435539</v>
      </c>
      <c r="G908" s="1">
        <f t="shared" si="1095"/>
        <v>0.73871468644536875</v>
      </c>
      <c r="H908" s="1">
        <f t="shared" si="1095"/>
        <v>0.63151054941371743</v>
      </c>
      <c r="I908" s="1">
        <f t="shared" si="1095"/>
        <v>2.4966035865930944</v>
      </c>
      <c r="J908" s="1">
        <f t="shared" si="1095"/>
        <v>5.2564016211435467</v>
      </c>
      <c r="K908" s="1">
        <f t="shared" si="1095"/>
        <v>5.4968452555902418</v>
      </c>
      <c r="L908" s="1">
        <f t="shared" ref="L908:O908" si="1096">L249*L906/SUM(L248:L250)</f>
        <v>5.4784508327973791</v>
      </c>
      <c r="M908" s="1">
        <f t="shared" si="1096"/>
        <v>4.1993079153143809</v>
      </c>
      <c r="N908" s="1">
        <f t="shared" si="1096"/>
        <v>4.106249971841347</v>
      </c>
      <c r="O908" s="1">
        <f t="shared" si="1096"/>
        <v>4.1287565459308784</v>
      </c>
      <c r="P908" s="1">
        <f>P249*P906/SUM(P248:P250)</f>
        <v>4.4103497716826023</v>
      </c>
      <c r="Q908" s="1">
        <f>Q249*Q906/SUM(Q248:Q250)</f>
        <v>4.6982744092064221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1.4252072917157923E-3</v>
      </c>
      <c r="J909" s="1">
        <f t="shared" si="1097"/>
        <v>4.248597364444503E-3</v>
      </c>
      <c r="K909" s="1">
        <f t="shared" si="1097"/>
        <v>4.1756280912295897E-3</v>
      </c>
      <c r="L909" s="1">
        <f t="shared" ref="L909:O909" si="1098">L250*L906/SUM(L248:L250)</f>
        <v>3.2115592067439584E-3</v>
      </c>
      <c r="M909" s="1">
        <f t="shared" si="1098"/>
        <v>7.9783860536293914E-3</v>
      </c>
      <c r="N909" s="1">
        <f t="shared" si="1098"/>
        <v>7.8984716303257766E-3</v>
      </c>
      <c r="O909" s="1">
        <f t="shared" si="1098"/>
        <v>1.7878159784815679E-2</v>
      </c>
      <c r="P909" s="1">
        <f>P250*P906/SUM(P248:P250)</f>
        <v>1.2930574923423697E-2</v>
      </c>
      <c r="Q909" s="1">
        <f>Q250*Q906/SUM(Q248:Q250)</f>
        <v>2.7357332116502871E-2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1.9329733363992432E-2</v>
      </c>
      <c r="J910" s="1">
        <f t="shared" si="1099"/>
        <v>1.4725727760223935E-2</v>
      </c>
      <c r="K910" s="1">
        <f t="shared" si="1099"/>
        <v>1.2563557401093469E-2</v>
      </c>
      <c r="L910" s="1">
        <f t="shared" ref="L910:O910" si="1100">L287*L906/SUM(L248:L250)</f>
        <v>1.6994523640202923E-2</v>
      </c>
      <c r="M910" s="1">
        <f t="shared" si="1100"/>
        <v>2.4704589382200083E-2</v>
      </c>
      <c r="N910" s="1">
        <f t="shared" si="1100"/>
        <v>2.127754456396137E-2</v>
      </c>
      <c r="O910" s="1">
        <f t="shared" si="1100"/>
        <v>3.0179084452328343E-2</v>
      </c>
      <c r="P910" s="1">
        <f>P287*P906/SUM(P248:P250)</f>
        <v>2.6496702894589667E-2</v>
      </c>
      <c r="Q910" s="1">
        <f>Q287*Q906/SUM(Q248:Q250)</f>
        <v>5.5537563275376144E-2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3.182331625716457E-3</v>
      </c>
      <c r="J911" s="1">
        <f t="shared" si="1101"/>
        <v>6.9306567490148565E-3</v>
      </c>
      <c r="K911" s="1">
        <f t="shared" si="1101"/>
        <v>7.2434399570155293E-3</v>
      </c>
      <c r="L911" s="1">
        <f t="shared" ref="L911:O911" si="1102">L290</f>
        <v>8.0361923720339914E-3</v>
      </c>
      <c r="M911" s="1">
        <f t="shared" si="1102"/>
        <v>1.8571556531704874E-2</v>
      </c>
      <c r="N911" s="1">
        <f t="shared" si="1102"/>
        <v>1.6908345062360403E-2</v>
      </c>
      <c r="O911" s="1">
        <f t="shared" si="1102"/>
        <v>4.3117095646845537E-2</v>
      </c>
      <c r="P911" s="1">
        <f>P290</f>
        <v>3.1888635500788853E-2</v>
      </c>
      <c r="Q911" s="1">
        <f>Q290</f>
        <v>5.4537399877554051E-2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5.6100105159971729</v>
      </c>
      <c r="G912" s="1">
        <f t="shared" ref="G912:K912" si="1103">G905-G906</f>
        <v>6.07670727025838</v>
      </c>
      <c r="H912" s="1">
        <f t="shared" si="1103"/>
        <v>6.0767120064297293</v>
      </c>
      <c r="I912" s="1">
        <f t="shared" si="1103"/>
        <v>6.0767136208945534</v>
      </c>
      <c r="J912" s="1">
        <f t="shared" si="1103"/>
        <v>6.0767183553430497</v>
      </c>
      <c r="K912" s="1">
        <f t="shared" si="1103"/>
        <v>6.0767287033986808</v>
      </c>
      <c r="L912" s="1">
        <f t="shared" ref="L912:O912" si="1104">L905-L906</f>
        <v>6.0767823654794544</v>
      </c>
      <c r="M912" s="1">
        <f t="shared" si="1104"/>
        <v>6.5070010896316584</v>
      </c>
      <c r="N912" s="1">
        <f t="shared" si="1104"/>
        <v>6.5085563008921277</v>
      </c>
      <c r="O912" s="1">
        <f t="shared" si="1104"/>
        <v>6.508638211603893</v>
      </c>
      <c r="P912" s="1">
        <f>P905-P906</f>
        <v>6.5092420986150765</v>
      </c>
      <c r="Q912" s="1">
        <f>Q905-Q906</f>
        <v>6.9718188338379194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8.5743730589055609</v>
      </c>
      <c r="G913" s="1">
        <f t="shared" ref="G913:O913" si="1105">G914</f>
        <v>9.3870398317350379</v>
      </c>
      <c r="H913" s="1">
        <f t="shared" si="1105"/>
        <v>9.1491427294221221</v>
      </c>
      <c r="I913" s="1">
        <f t="shared" si="1105"/>
        <v>7.8745622461657199</v>
      </c>
      <c r="J913" s="1">
        <f t="shared" si="1105"/>
        <v>5.1040486178432252</v>
      </c>
      <c r="K913" s="1">
        <f t="shared" si="1105"/>
        <v>3.2053503962193224</v>
      </c>
      <c r="L913" s="1">
        <f t="shared" si="1105"/>
        <v>1.9996759865106783</v>
      </c>
      <c r="M913" s="1">
        <f t="shared" si="1105"/>
        <v>0.63798648470496622</v>
      </c>
      <c r="N913" s="1">
        <f t="shared" si="1105"/>
        <v>0.62251275094587544</v>
      </c>
      <c r="O913" s="1">
        <f t="shared" si="1105"/>
        <v>0.60797622678771601</v>
      </c>
      <c r="P913" s="1">
        <f>P914</f>
        <v>0.59495669157587772</v>
      </c>
      <c r="Q913" s="1">
        <f>Q914</f>
        <v>0.56940721225398672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8.5743730589055609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9.3870398317350379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9.1491427294221221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7.8745622461657199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5.1040486178432252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3.2053503962193224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1.9996759865106783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0.63798648470496622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0.62251275094587544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0.60797622678771601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0.59495669157587772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0.56940721225398672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2.0856387086385868</v>
      </c>
      <c r="G915" s="1">
        <f t="shared" ref="G915:O915" si="1106">G916</f>
        <v>2.4000934607100874</v>
      </c>
      <c r="H915" s="1">
        <f t="shared" si="1106"/>
        <v>2.3204745888165337</v>
      </c>
      <c r="I915" s="1">
        <f t="shared" si="1106"/>
        <v>2.5334257650844392</v>
      </c>
      <c r="J915" s="1">
        <f t="shared" si="1106"/>
        <v>2.6824785213036986</v>
      </c>
      <c r="K915" s="1">
        <f t="shared" si="1106"/>
        <v>3.0440953816108585</v>
      </c>
      <c r="L915" s="1">
        <f t="shared" si="1106"/>
        <v>2.8919340771940534</v>
      </c>
      <c r="M915" s="1">
        <f t="shared" si="1106"/>
        <v>2.954070546338321</v>
      </c>
      <c r="N915" s="1">
        <f t="shared" si="1106"/>
        <v>2.8830877543290883</v>
      </c>
      <c r="O915" s="1">
        <f t="shared" si="1106"/>
        <v>2.8157981810750483</v>
      </c>
      <c r="P915" s="1">
        <f>P916</f>
        <v>2.7547437810963169</v>
      </c>
      <c r="Q915" s="1">
        <f>Q916</f>
        <v>2.6332518277859647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2.0856387086385868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2.4000934607100874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2.3204745888165337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2.5334257650844392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2.6824785213036986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3.0440953816108585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2.8919340771940534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2.954070546338321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2.8830877543290883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2.8157981810750483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2.7547437810963169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2.6332518277859647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0.62699655819487665</v>
      </c>
      <c r="G917" s="1">
        <f t="shared" ref="G917:O917" si="1107">G918</f>
        <v>0.68734274779986193</v>
      </c>
      <c r="H917" s="1">
        <f t="shared" si="1107"/>
        <v>0.68702261653561547</v>
      </c>
      <c r="I917" s="1">
        <f t="shared" si="1107"/>
        <v>0.68766369845195696</v>
      </c>
      <c r="J917" s="1">
        <f t="shared" si="1107"/>
        <v>0.68729633115031097</v>
      </c>
      <c r="K917" s="1">
        <f t="shared" si="1107"/>
        <v>0.68757457937075317</v>
      </c>
      <c r="L917" s="1">
        <f t="shared" si="1107"/>
        <v>0.68814044481722614</v>
      </c>
      <c r="M917" s="1">
        <f t="shared" si="1107"/>
        <v>0.68880374738674921</v>
      </c>
      <c r="N917" s="1">
        <f t="shared" si="1107"/>
        <v>0.69183320311949048</v>
      </c>
      <c r="O917" s="1">
        <f t="shared" si="1107"/>
        <v>0.6911240240884281</v>
      </c>
      <c r="P917" s="1">
        <f>P918</f>
        <v>0.81182630246231169</v>
      </c>
      <c r="Q917" s="1">
        <f>Q918</f>
        <v>0.81633496716172382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0.62699655819487665</v>
      </c>
      <c r="G918" s="1">
        <f>[1]Services!C$19</f>
        <v>0.68734274779986193</v>
      </c>
      <c r="H918" s="1">
        <f>[1]Services!D$19</f>
        <v>0.68702261653561547</v>
      </c>
      <c r="I918" s="1">
        <f>[1]Services!E$19</f>
        <v>0.68766369845195696</v>
      </c>
      <c r="J918" s="1">
        <f>[1]Services!F$19</f>
        <v>0.68729633115031097</v>
      </c>
      <c r="K918" s="1">
        <f>[1]Services!G$19</f>
        <v>0.68757457937075317</v>
      </c>
      <c r="L918" s="1">
        <f>[1]Services!H$19</f>
        <v>0.68814044481722614</v>
      </c>
      <c r="M918" s="1">
        <f>[1]Services!I$19</f>
        <v>0.68880374738674921</v>
      </c>
      <c r="N918" s="1">
        <f>[1]Services!J$19</f>
        <v>0.69183320311949048</v>
      </c>
      <c r="O918" s="1">
        <f>[1]Services!K$19</f>
        <v>0.6911240240884281</v>
      </c>
      <c r="P918" s="1">
        <f>[1]Services!L$19</f>
        <v>0.81182630246231169</v>
      </c>
      <c r="Q918" s="1">
        <f>[1]Services!M$19</f>
        <v>0.81633496716172382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6.1055248016006203E-3</v>
      </c>
      <c r="J919" s="1">
        <f>[1]Services!F$20</f>
        <v>1.2518589423546216E-2</v>
      </c>
      <c r="K919" s="1">
        <f>[1]Services!G$20</f>
        <v>1.5743490093084987E-2</v>
      </c>
      <c r="L919" s="1">
        <f>[1]Services!H$20</f>
        <v>1.3278094204426071E-2</v>
      </c>
      <c r="M919" s="1">
        <f>[1]Services!I$20</f>
        <v>4.5097924311934483E-2</v>
      </c>
      <c r="N919" s="1">
        <f>[1]Services!J$20</f>
        <v>3.9325888614227193E-2</v>
      </c>
      <c r="O919" s="1">
        <f>[1]Services!K$20</f>
        <v>0.11884004024762057</v>
      </c>
      <c r="P919" s="1">
        <f>[1]Services!L$20</f>
        <v>0.18646987141990096</v>
      </c>
      <c r="Q919" s="1">
        <f>[1]Services!M$20</f>
        <v>0.17944309624150112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6.1055248016006203E-3</v>
      </c>
      <c r="J921" s="1">
        <f t="shared" si="1110"/>
        <v>1.2518589423546216E-2</v>
      </c>
      <c r="K921" s="1">
        <f t="shared" si="1110"/>
        <v>1.5743490093084987E-2</v>
      </c>
      <c r="L921" s="1">
        <f t="shared" si="1110"/>
        <v>1.3278094204426071E-2</v>
      </c>
      <c r="M921" s="1">
        <f t="shared" si="1110"/>
        <v>4.5097924311934483E-2</v>
      </c>
      <c r="N921" s="1">
        <f t="shared" si="1110"/>
        <v>3.9325888614227193E-2</v>
      </c>
      <c r="O921" s="1">
        <f t="shared" si="1110"/>
        <v>0.11884004024762057</v>
      </c>
      <c r="P921" s="1">
        <f>P922</f>
        <v>0.18646987141990096</v>
      </c>
      <c r="Q921" s="1">
        <f>Q922</f>
        <v>0.17944309624150112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6.1055248016006203E-3</v>
      </c>
      <c r="J922" s="1">
        <f>[1]Services!F$20</f>
        <v>1.2518589423546216E-2</v>
      </c>
      <c r="K922" s="1">
        <f>[1]Services!G$20</f>
        <v>1.5743490093084987E-2</v>
      </c>
      <c r="L922" s="1">
        <f>[1]Services!H$20</f>
        <v>1.3278094204426071E-2</v>
      </c>
      <c r="M922" s="1">
        <f>[1]Services!I$20</f>
        <v>4.5097924311934483E-2</v>
      </c>
      <c r="N922" s="1">
        <f>[1]Services!J$20</f>
        <v>3.9325888614227193E-2</v>
      </c>
      <c r="O922" s="1">
        <f>[1]Services!K$20</f>
        <v>0.11884004024762057</v>
      </c>
      <c r="P922" s="1">
        <f>[1]Services!L$20</f>
        <v>0.18646987141990096</v>
      </c>
      <c r="Q922" s="1">
        <f>[1]Services!M$20</f>
        <v>0.17944309624150112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2.9295993579723749</v>
      </c>
      <c r="G923" s="1">
        <f t="shared" ref="G923:O923" si="1111">G924</f>
        <v>3.1924582754427764</v>
      </c>
      <c r="H923" s="1">
        <f t="shared" si="1111"/>
        <v>3.360437361533823</v>
      </c>
      <c r="I923" s="1">
        <f t="shared" si="1111"/>
        <v>3.6669226841015594</v>
      </c>
      <c r="J923" s="1">
        <f t="shared" si="1111"/>
        <v>3.9807810521870843</v>
      </c>
      <c r="K923" s="1">
        <f t="shared" si="1111"/>
        <v>4.3241303265148954</v>
      </c>
      <c r="L923" s="1">
        <f t="shared" si="1111"/>
        <v>4.6852146532275469</v>
      </c>
      <c r="M923" s="1">
        <f t="shared" si="1111"/>
        <v>5.1040855305835011</v>
      </c>
      <c r="N923" s="1">
        <f t="shared" si="1111"/>
        <v>5.5184214185353255</v>
      </c>
      <c r="O923" s="1">
        <f t="shared" si="1111"/>
        <v>5.7754228576385476</v>
      </c>
      <c r="P923" s="1">
        <f>P924</f>
        <v>6.2505143158501104</v>
      </c>
      <c r="Q923" s="1">
        <f>Q924</f>
        <v>6.7232135884194877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2.9295993579723749</v>
      </c>
      <c r="G924" s="1">
        <f>[1]Services!C$21-G925</f>
        <v>3.1924582754427764</v>
      </c>
      <c r="H924" s="1">
        <f>[1]Services!D$21-H925</f>
        <v>3.360437361533823</v>
      </c>
      <c r="I924" s="1">
        <f>[1]Services!E$21-I925</f>
        <v>3.6669226841015594</v>
      </c>
      <c r="J924" s="1">
        <f>[1]Services!F$21-J925</f>
        <v>3.9807810521870843</v>
      </c>
      <c r="K924" s="1">
        <f>[1]Services!G$21-K925</f>
        <v>4.3241303265148954</v>
      </c>
      <c r="L924" s="1">
        <f>[1]Services!H$21-L925</f>
        <v>4.6852146532275469</v>
      </c>
      <c r="M924" s="1">
        <f>[1]Services!I$21-M925</f>
        <v>5.1040855305835011</v>
      </c>
      <c r="N924" s="1">
        <f>[1]Services!J$21-N925</f>
        <v>5.5184214185353255</v>
      </c>
      <c r="O924" s="1">
        <f>[1]Services!K$21-O925</f>
        <v>5.7754228576385476</v>
      </c>
      <c r="P924" s="1">
        <f>[1]Services!L$21-P925</f>
        <v>6.2505143158501104</v>
      </c>
      <c r="Q924" s="1">
        <f>[1]Services!M$21-Q925</f>
        <v>6.7232135884194877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3.5846950152019063E-3</v>
      </c>
      <c r="I925" s="1">
        <f>[1]Services!E$50-I896</f>
        <v>3.7226292264154639E-3</v>
      </c>
      <c r="J925" s="1">
        <f>[1]Services!F$50-J896</f>
        <v>1.6336692619669572E-2</v>
      </c>
      <c r="K925" s="1">
        <f>[1]Services!G$50-K896</f>
        <v>2.6944390596025158E-2</v>
      </c>
      <c r="L925" s="1">
        <f>[1]Services!H$50-L896</f>
        <v>4.5936967563131301E-2</v>
      </c>
      <c r="M925" s="1">
        <f>[1]Services!I$50-M896</f>
        <v>4.4773427561543323E-2</v>
      </c>
      <c r="N925" s="1">
        <f>[1]Services!J$50-N896</f>
        <v>3.3074331236994922E-2</v>
      </c>
      <c r="O925" s="1">
        <f>[1]Services!K$50-O896</f>
        <v>0.16480543287698499</v>
      </c>
      <c r="P925" s="1">
        <f>[1]Services!L$50-P896</f>
        <v>0.15560307582138358</v>
      </c>
      <c r="Q925" s="1">
        <f>[1]Services!M$50-Q896</f>
        <v>0.17649236709409263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73.23842057127041</v>
      </c>
      <c r="G926" s="17">
        <f>[1]Services!C$59</f>
        <v>78.574263799383431</v>
      </c>
      <c r="H926" s="17">
        <f>[1]Services!D$59</f>
        <v>77.951523563751863</v>
      </c>
      <c r="I926" s="17">
        <f>[1]Services!E$59</f>
        <v>76.700127858075177</v>
      </c>
      <c r="J926" s="17">
        <f>[1]Services!F$59</f>
        <v>74.078286125707791</v>
      </c>
      <c r="K926" s="17">
        <f>[1]Services!G$59</f>
        <v>71.377653403545295</v>
      </c>
      <c r="L926" s="17">
        <f>[1]Services!H$59</f>
        <v>68.167209321118321</v>
      </c>
      <c r="M926" s="17">
        <f>[1]Services!I$59</f>
        <v>65.021550307336312</v>
      </c>
      <c r="N926" s="17">
        <f>[1]Services!J$59</f>
        <v>63.612467868803932</v>
      </c>
      <c r="O926" s="17">
        <f>[1]Services!K$59</f>
        <v>62.332833812149644</v>
      </c>
      <c r="P926" s="17">
        <f>[1]Services!L$59</f>
        <v>61.121740227038998</v>
      </c>
      <c r="Q926" s="17">
        <f>[1]Services!M$59</f>
        <v>58.776029813768297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63.650059514205694</v>
      </c>
      <c r="G927" s="1">
        <f t="shared" ref="G927:K927" si="1114">SUM(G928:G930)</f>
        <v>63.626749593496896</v>
      </c>
      <c r="H927" s="1">
        <f t="shared" si="1114"/>
        <v>68.609339933762968</v>
      </c>
      <c r="I927" s="1">
        <f t="shared" si="1114"/>
        <v>69.226746846713439</v>
      </c>
      <c r="J927" s="1">
        <f t="shared" si="1114"/>
        <v>69.515732460589177</v>
      </c>
      <c r="K927" s="1">
        <f t="shared" si="1114"/>
        <v>70.00040431544754</v>
      </c>
      <c r="L927" s="1">
        <f t="shared" ref="L927:O927" si="1115">SUM(L928:L930)</f>
        <v>69.627163961183598</v>
      </c>
      <c r="M927" s="1">
        <f t="shared" si="1115"/>
        <v>69.350122142201116</v>
      </c>
      <c r="N927" s="1">
        <f t="shared" si="1115"/>
        <v>70.940696146579455</v>
      </c>
      <c r="O927" s="1">
        <f t="shared" si="1115"/>
        <v>72.125715354398949</v>
      </c>
      <c r="P927" s="1">
        <f>SUM(P928:P930)</f>
        <v>73.56377073907143</v>
      </c>
      <c r="Q927" s="1">
        <f>SUM(Q928:Q930)</f>
        <v>74.945845542180223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2.394049509515253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0.30719220518167739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2.2495603773308384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1.9618705469728623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1.6501032624952436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1.3550254747579784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1.0711120611961742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0.81031973789840561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0.79079443715731967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0.77235109477000885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0.75558915284432582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0.72237475443057098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4.2612354297779982</v>
      </c>
      <c r="G929" s="1">
        <f>[1]Services!C$47</f>
        <v>4.617662862694015</v>
      </c>
      <c r="H929" s="1">
        <f>[1]Services!D$47</f>
        <v>4.8214970839398346</v>
      </c>
      <c r="I929" s="1">
        <f>[1]Services!E$47</f>
        <v>5.194807135810545</v>
      </c>
      <c r="J929" s="1">
        <f>[1]Services!F$47</f>
        <v>5.5730934730619186</v>
      </c>
      <c r="K929" s="1">
        <f>[1]Services!G$47</f>
        <v>5.9872573751744707</v>
      </c>
      <c r="L929" s="1">
        <f>[1]Services!H$47</f>
        <v>6.4204793396081223</v>
      </c>
      <c r="M929" s="1">
        <f>[1]Services!I$47</f>
        <v>6.9269732200776089</v>
      </c>
      <c r="N929" s="1">
        <f>[1]Services!J$47</f>
        <v>7.4892862108693725</v>
      </c>
      <c r="O929" s="1">
        <f>[1]Services!K$47</f>
        <v>7.8380738782237431</v>
      </c>
      <c r="P929" s="1">
        <f>[1]Services!L$47</f>
        <v>8.482840857225149</v>
      </c>
      <c r="Q929" s="1">
        <f>[1]Services!M$47</f>
        <v>9.124361298569303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58.701894525621206</v>
      </c>
      <c r="H930" s="1">
        <f>[1]Services!D$3-([1]Services!D$6-[1]Services!D$58)</f>
        <v>61.538282472492298</v>
      </c>
      <c r="I930" s="1">
        <f>[1]Services!E$3-([1]Services!E$6-[1]Services!E$58)</f>
        <v>62.070069163930036</v>
      </c>
      <c r="J930" s="1">
        <f>[1]Services!F$3-([1]Services!F$6-[1]Services!F$58)</f>
        <v>62.29253572503201</v>
      </c>
      <c r="K930" s="1">
        <f>[1]Services!G$3-([1]Services!G$6-[1]Services!G$58)</f>
        <v>62.658121465515094</v>
      </c>
      <c r="L930" s="1">
        <f>[1]Services!H$3-([1]Services!H$6-[1]Services!H$58)</f>
        <v>62.135572560379302</v>
      </c>
      <c r="M930" s="1">
        <f>[1]Services!I$3-([1]Services!I$6-[1]Services!I$58)</f>
        <v>61.612829184225106</v>
      </c>
      <c r="N930" s="1">
        <f>[1]Services!J$3-([1]Services!J$6-[1]Services!J$58)</f>
        <v>62.660615498552758</v>
      </c>
      <c r="O930" s="1">
        <f>[1]Services!K$3-([1]Services!K$6-[1]Services!K$58)</f>
        <v>63.515290381405201</v>
      </c>
      <c r="P930" s="1">
        <f>[1]Services!L$3-([1]Services!L$6-[1]Services!L$58)</f>
        <v>64.325340729001951</v>
      </c>
      <c r="Q930" s="1">
        <f>[1]Services!M$3-([1]Services!M$6-[1]Services!M$58)</f>
        <v>65.09910948918035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24.84307074192002</v>
      </c>
      <c r="G931" s="1">
        <f t="shared" ref="G931:O931" si="1118">G932</f>
        <v>22.125094587711143</v>
      </c>
      <c r="H931" s="1">
        <f t="shared" si="1118"/>
        <v>20.921570927859381</v>
      </c>
      <c r="I931" s="1">
        <f t="shared" si="1118"/>
        <v>17.826483480719588</v>
      </c>
      <c r="J931" s="1">
        <f t="shared" si="1118"/>
        <v>13.960808767114786</v>
      </c>
      <c r="K931" s="1">
        <f t="shared" si="1118"/>
        <v>11.771835210736196</v>
      </c>
      <c r="L931" s="1">
        <f t="shared" si="1118"/>
        <v>10.962595845485051</v>
      </c>
      <c r="M931" s="1">
        <f t="shared" si="1118"/>
        <v>10.820336029958433</v>
      </c>
      <c r="N931" s="1">
        <f t="shared" si="1118"/>
        <v>9.5782288757219778</v>
      </c>
      <c r="O931" s="1">
        <f t="shared" si="1118"/>
        <v>8.4868822213912711</v>
      </c>
      <c r="P931" s="1">
        <f>P932</f>
        <v>5.5771039907446314</v>
      </c>
      <c r="Q931" s="1">
        <f>Q932</f>
        <v>2.8468282853879185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24.84307074192002</v>
      </c>
      <c r="G932" s="1">
        <f>[1]Services!C$48</f>
        <v>22.125094587711143</v>
      </c>
      <c r="H932" s="1">
        <f>[1]Services!D$48</f>
        <v>20.921570927859381</v>
      </c>
      <c r="I932" s="1">
        <f>[1]Services!E$48</f>
        <v>17.826483480719588</v>
      </c>
      <c r="J932" s="1">
        <f>[1]Services!F$48</f>
        <v>13.960808767114786</v>
      </c>
      <c r="K932" s="1">
        <f>[1]Services!G$48</f>
        <v>11.771835210736196</v>
      </c>
      <c r="L932" s="1">
        <f>[1]Services!H$48</f>
        <v>10.962595845485051</v>
      </c>
      <c r="M932" s="1">
        <f>[1]Services!I$48</f>
        <v>10.820336029958433</v>
      </c>
      <c r="N932" s="1">
        <f>[1]Services!J$48</f>
        <v>9.5782288757219778</v>
      </c>
      <c r="O932" s="1">
        <f>[1]Services!K$48</f>
        <v>8.4868822213912711</v>
      </c>
      <c r="P932" s="1">
        <f>[1]Services!L$48</f>
        <v>5.5771039907446314</v>
      </c>
      <c r="Q932" s="1">
        <f>[1]Services!M$48</f>
        <v>2.8468282853879185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25.412794391568831</v>
      </c>
      <c r="G933" s="1">
        <f t="shared" ref="G933:K933" si="1119">SUM(G934:G936)</f>
        <v>26.667691651663443</v>
      </c>
      <c r="H933" s="1">
        <f t="shared" si="1119"/>
        <v>25.591793649619639</v>
      </c>
      <c r="I933" s="1">
        <f t="shared" si="1119"/>
        <v>26.458086980479617</v>
      </c>
      <c r="J933" s="1">
        <f t="shared" si="1119"/>
        <v>26.897380239449976</v>
      </c>
      <c r="K933" s="1">
        <f t="shared" si="1119"/>
        <v>27.184670261703467</v>
      </c>
      <c r="L933" s="1">
        <f t="shared" ref="L933:O933" si="1120">SUM(L934:L936)</f>
        <v>25.643764204350742</v>
      </c>
      <c r="M933" s="1">
        <f t="shared" si="1120"/>
        <v>24.136106178942793</v>
      </c>
      <c r="N933" s="1">
        <f t="shared" si="1120"/>
        <v>23.603617099006293</v>
      </c>
      <c r="O933" s="1">
        <f t="shared" si="1120"/>
        <v>23.083948339795239</v>
      </c>
      <c r="P933" s="1">
        <f>SUM(P934:P936)</f>
        <v>23.77232785816129</v>
      </c>
      <c r="Q933" s="1">
        <f>SUM(Q934:Q936)</f>
        <v>22.925160719382195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24.189720625003748</v>
      </c>
      <c r="G934" s="1">
        <f>[1]Services!C$49</f>
        <v>25.326920841994106</v>
      </c>
      <c r="H934" s="1">
        <f>[1]Services!D$49</f>
        <v>24.170462602114799</v>
      </c>
      <c r="I934" s="1">
        <f>[1]Services!E$49</f>
        <v>25.03850424143868</v>
      </c>
      <c r="J934" s="1">
        <f>[1]Services!F$49</f>
        <v>25.317778794218704</v>
      </c>
      <c r="K934" s="1">
        <f>[1]Services!G$49</f>
        <v>25.467195359819598</v>
      </c>
      <c r="L934" s="1">
        <f>[1]Services!H$49</f>
        <v>23.802696983838377</v>
      </c>
      <c r="M934" s="1">
        <f>[1]Services!I$49</f>
        <v>22.225270080828373</v>
      </c>
      <c r="N934" s="1">
        <f>[1]Services!J$49</f>
        <v>21.710239844402931</v>
      </c>
      <c r="O934" s="1">
        <f>[1]Services!K$49</f>
        <v>20.967235311435289</v>
      </c>
      <c r="P934" s="1">
        <f>[1]Services!L$49</f>
        <v>20.522694124109531</v>
      </c>
      <c r="Q934" s="1">
        <f>[1]Services!M$49</f>
        <v>19.567849836360395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7.2425470715303791E-3</v>
      </c>
      <c r="I935" s="1">
        <f>[1]Services!E$50</f>
        <v>7.3020804056611001E-3</v>
      </c>
      <c r="J935" s="1">
        <f>[1]Services!F$50</f>
        <v>3.1188231364823741E-2</v>
      </c>
      <c r="K935" s="1">
        <f>[1]Services!G$50</f>
        <v>5.0172313523633008E-2</v>
      </c>
      <c r="L935" s="1">
        <f>[1]Services!H$50</f>
        <v>8.359021966405869E-2</v>
      </c>
      <c r="M935" s="1">
        <f>[1]Services!I$50</f>
        <v>7.9752667843999134E-2</v>
      </c>
      <c r="N935" s="1">
        <f>[1]Services!J$50</f>
        <v>5.8913652515897211E-2</v>
      </c>
      <c r="O935" s="1">
        <f>[1]Services!K$50</f>
        <v>0.29355967731212956</v>
      </c>
      <c r="P935" s="1">
        <f>[1]Services!L$50</f>
        <v>0.27716797880683963</v>
      </c>
      <c r="Q935" s="1">
        <f>[1]Services!M$50</f>
        <v>0.31437702888635261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1.2230737665650826</v>
      </c>
      <c r="G936" s="1">
        <f>[1]Services!C$56</f>
        <v>1.340770809669338</v>
      </c>
      <c r="H936" s="1">
        <f>[1]Services!D$56</f>
        <v>1.4140885004333072</v>
      </c>
      <c r="I936" s="1">
        <f>[1]Services!E$56</f>
        <v>1.4122806586352756</v>
      </c>
      <c r="J936" s="1">
        <f>[1]Services!F$56</f>
        <v>1.5484132138664495</v>
      </c>
      <c r="K936" s="1">
        <f>[1]Services!G$56</f>
        <v>1.6673025883602353</v>
      </c>
      <c r="L936" s="1">
        <f>[1]Services!H$56</f>
        <v>1.7574770008483036</v>
      </c>
      <c r="M936" s="1">
        <f>[1]Services!I$56</f>
        <v>1.8310834302704215</v>
      </c>
      <c r="N936" s="1">
        <f>[1]Services!J$56</f>
        <v>1.8344636020874641</v>
      </c>
      <c r="O936" s="1">
        <f>[1]Services!K$56</f>
        <v>1.8231533510478219</v>
      </c>
      <c r="P936" s="1">
        <f>[1]Services!L$56</f>
        <v>2.9724657552449174</v>
      </c>
      <c r="Q936" s="1">
        <f>[1]Services!M$56</f>
        <v>3.0429338541354487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7.6496505001066968</v>
      </c>
      <c r="G937" s="1">
        <f t="shared" ref="G937:K937" si="1125">G938+G944</f>
        <v>8.2860184832121355</v>
      </c>
      <c r="H937" s="1">
        <f t="shared" si="1125"/>
        <v>8.0414876679872336</v>
      </c>
      <c r="I937" s="1">
        <f t="shared" si="1125"/>
        <v>9.6561581800653116</v>
      </c>
      <c r="J937" s="1">
        <f t="shared" si="1125"/>
        <v>12.252360363074843</v>
      </c>
      <c r="K937" s="1">
        <f t="shared" si="1125"/>
        <v>12.373311890629399</v>
      </c>
      <c r="L937" s="1">
        <f t="shared" ref="L937:O937" si="1126">L938+L944</f>
        <v>12.369810836639456</v>
      </c>
      <c r="M937" s="1">
        <f t="shared" si="1126"/>
        <v>11.537431588361077</v>
      </c>
      <c r="N937" s="1">
        <f t="shared" si="1126"/>
        <v>11.435783423885454</v>
      </c>
      <c r="O937" s="1">
        <f t="shared" si="1126"/>
        <v>11.462468782369573</v>
      </c>
      <c r="P937" s="1">
        <f>P938+P944</f>
        <v>11.728932067450899</v>
      </c>
      <c r="Q937" s="1">
        <f>Q938+Q944</f>
        <v>12.489062375294697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2.0957400892694951</v>
      </c>
      <c r="G938" s="1">
        <f>[1]Services!C$51</f>
        <v>2.2700782856563402</v>
      </c>
      <c r="H938" s="1">
        <f>[1]Services!D$51</f>
        <v>2.0255427816218012</v>
      </c>
      <c r="I938" s="1">
        <f>[1]Services!E$51</f>
        <v>3.6402116953797083</v>
      </c>
      <c r="J938" s="1">
        <f>[1]Services!F$51</f>
        <v>6.2364091912852126</v>
      </c>
      <c r="K938" s="1">
        <f>[1]Services!G$51</f>
        <v>6.3573504742646945</v>
      </c>
      <c r="L938" s="1">
        <f>[1]Services!H$51</f>
        <v>6.3537962948147939</v>
      </c>
      <c r="M938" s="1">
        <f>[1]Services!I$51</f>
        <v>5.0955005096257286</v>
      </c>
      <c r="N938" s="1">
        <f>[1]Services!J$51</f>
        <v>4.9923126860022471</v>
      </c>
      <c r="O938" s="1">
        <f>[1]Services!K$51</f>
        <v>5.0189169528817219</v>
      </c>
      <c r="P938" s="1">
        <f>[1]Services!L$51</f>
        <v>5.2847823898219728</v>
      </c>
      <c r="Q938" s="1">
        <f>[1]Services!M$51</f>
        <v>5.5869617297951484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1.410063228056283</v>
      </c>
      <c r="G939" s="1">
        <f t="shared" ref="G939:K939" si="1127">IFERROR(G907/G$906,0)*G$938</f>
        <v>1.5387507460754251</v>
      </c>
      <c r="H939" s="1">
        <f t="shared" si="1127"/>
        <v>1.4003473377022211</v>
      </c>
      <c r="I939" s="1">
        <f t="shared" si="1127"/>
        <v>1.1448762450939343</v>
      </c>
      <c r="J939" s="1">
        <f t="shared" si="1127"/>
        <v>1.0069256542981553</v>
      </c>
      <c r="K939" s="1">
        <f t="shared" si="1127"/>
        <v>0.8917308720355096</v>
      </c>
      <c r="L939" s="1">
        <f t="shared" ref="L939:O939" si="1128">IFERROR(L907/L$906,0)*L$938</f>
        <v>0.90217011787859813</v>
      </c>
      <c r="M939" s="1">
        <f t="shared" si="1128"/>
        <v>0.88744368681663288</v>
      </c>
      <c r="N939" s="1">
        <f t="shared" si="1128"/>
        <v>0.88150169623523211</v>
      </c>
      <c r="O939" s="1">
        <f t="shared" si="1128"/>
        <v>0.84118537592500242</v>
      </c>
      <c r="P939" s="1">
        <f t="shared" ref="P939:Q943" si="1129">IFERROR(P907/P$906,0)*P$938</f>
        <v>0.84793336167058264</v>
      </c>
      <c r="Q939" s="1">
        <f t="shared" si="1129"/>
        <v>0.79961209236405273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0.68567686121321181</v>
      </c>
      <c r="G940" s="1">
        <f t="shared" ref="G940:K943" si="1130">IFERROR(G908/G$906,0)*G$938</f>
        <v>0.73132753958091512</v>
      </c>
      <c r="H940" s="1">
        <f t="shared" si="1130"/>
        <v>0.62519544391958026</v>
      </c>
      <c r="I940" s="1">
        <f t="shared" si="1130"/>
        <v>2.4716375507271633</v>
      </c>
      <c r="J940" s="1">
        <f t="shared" si="1130"/>
        <v>5.2038376049321116</v>
      </c>
      <c r="K940" s="1">
        <f t="shared" si="1130"/>
        <v>5.4418768030343401</v>
      </c>
      <c r="L940" s="1">
        <f t="shared" ref="L940:O940" si="1131">IFERROR(L908/L$906,0)*L$938</f>
        <v>5.423666324469405</v>
      </c>
      <c r="M940" s="1">
        <f t="shared" si="1131"/>
        <v>4.1573148361612366</v>
      </c>
      <c r="N940" s="1">
        <f t="shared" si="1131"/>
        <v>4.0651874721229335</v>
      </c>
      <c r="O940" s="1">
        <f t="shared" si="1131"/>
        <v>4.0874689804715691</v>
      </c>
      <c r="P940" s="1">
        <f t="shared" si="1129"/>
        <v>4.3662462739657766</v>
      </c>
      <c r="Q940" s="1">
        <f t="shared" si="1129"/>
        <v>4.651291665114357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1.4109552187986344E-3</v>
      </c>
      <c r="J941" s="1">
        <f t="shared" si="1130"/>
        <v>4.2061113908000575E-3</v>
      </c>
      <c r="K941" s="1">
        <f t="shared" si="1130"/>
        <v>4.1338718103172932E-3</v>
      </c>
      <c r="L941" s="1">
        <f t="shared" ref="L941:O941" si="1132">IFERROR(L909/L$906,0)*L$938</f>
        <v>3.1794436146765186E-3</v>
      </c>
      <c r="M941" s="1">
        <f t="shared" si="1132"/>
        <v>7.8986021930930982E-3</v>
      </c>
      <c r="N941" s="1">
        <f t="shared" si="1132"/>
        <v>7.8194869140225196E-3</v>
      </c>
      <c r="O941" s="1">
        <f t="shared" si="1132"/>
        <v>1.769937818696752E-2</v>
      </c>
      <c r="P941" s="1">
        <f t="shared" si="1129"/>
        <v>1.2801269174189459E-2</v>
      </c>
      <c r="Q941" s="1">
        <f t="shared" si="1129"/>
        <v>2.7083758795337844E-2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1.9136436030352508E-2</v>
      </c>
      <c r="J942" s="1">
        <f t="shared" si="1130"/>
        <v>1.4578470482621696E-2</v>
      </c>
      <c r="K942" s="1">
        <f t="shared" si="1130"/>
        <v>1.2437921827082534E-2</v>
      </c>
      <c r="L942" s="1">
        <f t="shared" ref="L942:O942" si="1133">IFERROR(L910/L$906,0)*L$938</f>
        <v>1.6824578403800892E-2</v>
      </c>
      <c r="M942" s="1">
        <f t="shared" si="1133"/>
        <v>2.4457543488378083E-2</v>
      </c>
      <c r="N942" s="1">
        <f t="shared" si="1133"/>
        <v>2.1064769118321756E-2</v>
      </c>
      <c r="O942" s="1">
        <f t="shared" si="1133"/>
        <v>2.9877293607805059E-2</v>
      </c>
      <c r="P942" s="1">
        <f t="shared" si="1129"/>
        <v>2.6231735865643768E-2</v>
      </c>
      <c r="Q942" s="1">
        <f t="shared" si="1129"/>
        <v>5.4982187642622381E-2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3.1505083094592926E-3</v>
      </c>
      <c r="J943" s="1">
        <f t="shared" si="1130"/>
        <v>6.861350181524708E-3</v>
      </c>
      <c r="K943" s="1">
        <f t="shared" si="1130"/>
        <v>7.171005557445374E-3</v>
      </c>
      <c r="L943" s="1">
        <f t="shared" ref="L943:O943" si="1134">IFERROR(L911/L$906,0)*L$938</f>
        <v>7.9558304483136506E-3</v>
      </c>
      <c r="M943" s="1">
        <f t="shared" si="1134"/>
        <v>1.8385840966387824E-2</v>
      </c>
      <c r="N943" s="1">
        <f t="shared" si="1134"/>
        <v>1.6739261611736798E-2</v>
      </c>
      <c r="O943" s="1">
        <f t="shared" si="1134"/>
        <v>4.2685924690377075E-2</v>
      </c>
      <c r="P943" s="1">
        <f t="shared" si="1129"/>
        <v>3.1569749145780965E-2</v>
      </c>
      <c r="Q943" s="1">
        <f t="shared" si="1129"/>
        <v>5.39920258787785E-2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5.5539104108372017</v>
      </c>
      <c r="G944" s="1">
        <f>[1]Services!C$52</f>
        <v>6.0159401975557962</v>
      </c>
      <c r="H944" s="1">
        <f>[1]Services!D$52</f>
        <v>6.0159448863654328</v>
      </c>
      <c r="I944" s="1">
        <f>[1]Services!E$52</f>
        <v>6.0159464846856023</v>
      </c>
      <c r="J944" s="1">
        <f>[1]Services!F$52</f>
        <v>6.0159511717896299</v>
      </c>
      <c r="K944" s="1">
        <f>[1]Services!G$52</f>
        <v>6.0159614163647044</v>
      </c>
      <c r="L944" s="1">
        <f>[1]Services!H$52</f>
        <v>6.0160145418246627</v>
      </c>
      <c r="M944" s="1">
        <f>[1]Services!I$52</f>
        <v>6.4419310787353483</v>
      </c>
      <c r="N944" s="1">
        <f>[1]Services!J$52</f>
        <v>6.4434707378832066</v>
      </c>
      <c r="O944" s="1">
        <f>[1]Services!K$52</f>
        <v>6.4435518294878511</v>
      </c>
      <c r="P944" s="1">
        <f>[1]Services!L$52</f>
        <v>6.4441496776289267</v>
      </c>
      <c r="Q944" s="1">
        <f>[1]Services!M$52</f>
        <v>6.9021006454995488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6.1735486024120059</v>
      </c>
      <c r="G945" s="1">
        <f t="shared" ref="G945:O945" si="1135">G946</f>
        <v>6.7586686788492214</v>
      </c>
      <c r="H945" s="1">
        <f t="shared" si="1135"/>
        <v>6.5873827651839214</v>
      </c>
      <c r="I945" s="1">
        <f t="shared" si="1135"/>
        <v>5.6696848172393199</v>
      </c>
      <c r="J945" s="1">
        <f t="shared" si="1135"/>
        <v>3.6749150048471209</v>
      </c>
      <c r="K945" s="1">
        <f t="shared" si="1135"/>
        <v>2.3078522852779133</v>
      </c>
      <c r="L945" s="1">
        <f t="shared" si="1135"/>
        <v>1.4397667102876885</v>
      </c>
      <c r="M945" s="1">
        <f t="shared" si="1135"/>
        <v>0.45935026898757553</v>
      </c>
      <c r="N945" s="1">
        <f t="shared" si="1135"/>
        <v>0.44820918068102988</v>
      </c>
      <c r="O945" s="1">
        <f t="shared" si="1135"/>
        <v>0.43774288328715577</v>
      </c>
      <c r="P945" s="1">
        <f>P946</f>
        <v>0.42836881793463244</v>
      </c>
      <c r="Q945" s="1">
        <f>Q946</f>
        <v>0.40997319282287076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6.1735486024120059</v>
      </c>
      <c r="G946" s="1">
        <f>[1]Services!C$53</f>
        <v>6.7586686788492214</v>
      </c>
      <c r="H946" s="1">
        <f>[1]Services!D$53</f>
        <v>6.5873827651839214</v>
      </c>
      <c r="I946" s="1">
        <f>[1]Services!E$53</f>
        <v>5.6696848172393199</v>
      </c>
      <c r="J946" s="1">
        <f>[1]Services!F$53</f>
        <v>3.6749150048471209</v>
      </c>
      <c r="K946" s="1">
        <f>[1]Services!G$53</f>
        <v>2.3078522852779133</v>
      </c>
      <c r="L946" s="1">
        <f>[1]Services!H$53</f>
        <v>1.4397667102876885</v>
      </c>
      <c r="M946" s="1">
        <f>[1]Services!I$53</f>
        <v>0.45935026898757553</v>
      </c>
      <c r="N946" s="1">
        <f>[1]Services!J$53</f>
        <v>0.44820918068102988</v>
      </c>
      <c r="O946" s="1">
        <f>[1]Services!K$53</f>
        <v>0.43774288328715577</v>
      </c>
      <c r="P946" s="1">
        <f>[1]Services!L$53</f>
        <v>0.42836881793463244</v>
      </c>
      <c r="Q946" s="1">
        <f>[1]Services!M$53</f>
        <v>0.40997319282287076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1.8770748377747275</v>
      </c>
      <c r="G947" s="1">
        <f t="shared" ref="G947:O947" si="1136">G948</f>
        <v>2.1600841146390786</v>
      </c>
      <c r="H947" s="1">
        <f t="shared" si="1136"/>
        <v>2.0884271299348813</v>
      </c>
      <c r="I947" s="1">
        <f t="shared" si="1136"/>
        <v>2.2800831885759951</v>
      </c>
      <c r="J947" s="1">
        <f t="shared" si="1136"/>
        <v>2.4142306691733286</v>
      </c>
      <c r="K947" s="1">
        <f t="shared" si="1136"/>
        <v>2.7396858434497751</v>
      </c>
      <c r="L947" s="1">
        <f t="shared" si="1136"/>
        <v>2.6027406694746493</v>
      </c>
      <c r="M947" s="1">
        <f t="shared" si="1136"/>
        <v>2.6586634917044885</v>
      </c>
      <c r="N947" s="1">
        <f t="shared" si="1136"/>
        <v>2.5947789788961799</v>
      </c>
      <c r="O947" s="1">
        <f t="shared" si="1136"/>
        <v>2.5342183629675441</v>
      </c>
      <c r="P947" s="1">
        <f>P948</f>
        <v>2.4792694029866844</v>
      </c>
      <c r="Q947" s="1">
        <f>Q948</f>
        <v>2.3699266450073702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1.8770748377747275</v>
      </c>
      <c r="G948" s="1">
        <f>[1]Services!C$54</f>
        <v>2.1600841146390786</v>
      </c>
      <c r="H948" s="1">
        <f>[1]Services!D$54</f>
        <v>2.0884271299348813</v>
      </c>
      <c r="I948" s="1">
        <f>[1]Services!E$54</f>
        <v>2.2800831885759951</v>
      </c>
      <c r="J948" s="1">
        <f>[1]Services!F$54</f>
        <v>2.4142306691733286</v>
      </c>
      <c r="K948" s="1">
        <f>[1]Services!G$54</f>
        <v>2.7396858434497751</v>
      </c>
      <c r="L948" s="1">
        <f>[1]Services!H$54</f>
        <v>2.6027406694746493</v>
      </c>
      <c r="M948" s="1">
        <f>[1]Services!I$54</f>
        <v>2.6586634917044885</v>
      </c>
      <c r="N948" s="1">
        <f>[1]Services!J$54</f>
        <v>2.5947789788961799</v>
      </c>
      <c r="O948" s="1">
        <f>[1]Services!K$54</f>
        <v>2.5342183629675441</v>
      </c>
      <c r="P948" s="1">
        <f>[1]Services!L$54</f>
        <v>2.4792694029866844</v>
      </c>
      <c r="Q948" s="1">
        <f>[1]Services!M$54</f>
        <v>2.3699266450073702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0.62699655819487665</v>
      </c>
      <c r="G949" s="1">
        <f t="shared" ref="G949:O949" si="1137">G950</f>
        <v>0.68734274779986193</v>
      </c>
      <c r="H949" s="1">
        <f t="shared" si="1137"/>
        <v>0.68702261653561547</v>
      </c>
      <c r="I949" s="1">
        <f t="shared" si="1137"/>
        <v>0.68766369845195696</v>
      </c>
      <c r="J949" s="1">
        <f t="shared" si="1137"/>
        <v>0.68729633115031097</v>
      </c>
      <c r="K949" s="1">
        <f t="shared" si="1137"/>
        <v>0.68757457937075317</v>
      </c>
      <c r="L949" s="1">
        <f t="shared" si="1137"/>
        <v>0.68814044481722614</v>
      </c>
      <c r="M949" s="1">
        <f t="shared" si="1137"/>
        <v>0.68880374738674921</v>
      </c>
      <c r="N949" s="1">
        <f t="shared" si="1137"/>
        <v>0.69183320311949048</v>
      </c>
      <c r="O949" s="1">
        <f t="shared" si="1137"/>
        <v>0.6911240240884281</v>
      </c>
      <c r="P949" s="1">
        <f>P950</f>
        <v>0.81182630246231169</v>
      </c>
      <c r="Q949" s="1">
        <f>Q950</f>
        <v>0.81633496716172382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0.62699655819487665</v>
      </c>
      <c r="G950" s="1">
        <f>[1]Services!C$55</f>
        <v>0.68734274779986193</v>
      </c>
      <c r="H950" s="1">
        <f>[1]Services!D$55</f>
        <v>0.68702261653561547</v>
      </c>
      <c r="I950" s="1">
        <f>[1]Services!E$55</f>
        <v>0.68766369845195696</v>
      </c>
      <c r="J950" s="1">
        <f>[1]Services!F$55</f>
        <v>0.68729633115031097</v>
      </c>
      <c r="K950" s="1">
        <f>[1]Services!G$55</f>
        <v>0.68757457937075317</v>
      </c>
      <c r="L950" s="1">
        <f>[1]Services!H$55</f>
        <v>0.68814044481722614</v>
      </c>
      <c r="M950" s="1">
        <f>[1]Services!I$55</f>
        <v>0.68880374738674921</v>
      </c>
      <c r="N950" s="1">
        <f>[1]Services!J$55</f>
        <v>0.69183320311949048</v>
      </c>
      <c r="O950" s="1">
        <f>[1]Services!K$55</f>
        <v>0.6911240240884281</v>
      </c>
      <c r="P950" s="1">
        <f>[1]Services!L$55</f>
        <v>0.81182630246231169</v>
      </c>
      <c r="Q950" s="1">
        <f>[1]Services!M$55</f>
        <v>0.81633496716172382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2.1123054685021504E-3</v>
      </c>
      <c r="J951" s="1">
        <f t="shared" si="1138"/>
        <v>4.9015956323697242E-3</v>
      </c>
      <c r="K951" s="1">
        <f t="shared" si="1138"/>
        <v>7.0869533695306309E-3</v>
      </c>
      <c r="L951" s="1">
        <f t="shared" si="1138"/>
        <v>5.3819063893014484E-3</v>
      </c>
      <c r="M951" s="1">
        <f t="shared" si="1138"/>
        <v>2.0452340368931298E-2</v>
      </c>
      <c r="N951" s="1">
        <f t="shared" si="1138"/>
        <v>1.7425097057455506E-2</v>
      </c>
      <c r="O951" s="1">
        <f t="shared" si="1138"/>
        <v>6.3266638006478429E-2</v>
      </c>
      <c r="P951" s="1">
        <f>P952</f>
        <v>0.12291977019055135</v>
      </c>
      <c r="Q951" s="1">
        <f>Q952</f>
        <v>0.10687540077879502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2.1123054685021504E-3</v>
      </c>
      <c r="J952" s="1">
        <f>[1]Services!F$57</f>
        <v>4.9015956323697242E-3</v>
      </c>
      <c r="K952" s="1">
        <f>[1]Services!G$57</f>
        <v>7.0869533695306309E-3</v>
      </c>
      <c r="L952" s="1">
        <f>[1]Services!H$57</f>
        <v>5.3819063893014484E-3</v>
      </c>
      <c r="M952" s="1">
        <f>[1]Services!I$57</f>
        <v>2.0452340368931298E-2</v>
      </c>
      <c r="N952" s="1">
        <f>[1]Services!J$57</f>
        <v>1.7425097057455506E-2</v>
      </c>
      <c r="O952" s="1">
        <f>[1]Services!K$57</f>
        <v>6.3266638006478429E-2</v>
      </c>
      <c r="P952" s="1">
        <f>[1]Services!L$57</f>
        <v>0.12291977019055135</v>
      </c>
      <c r="Q952" s="1">
        <f>[1]Services!M$57</f>
        <v>0.10687540077879502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6.9645084676328732</v>
      </c>
      <c r="H953" s="1">
        <f>[1]Services!D$58</f>
        <v>6.9627813453605079</v>
      </c>
      <c r="I953" s="1">
        <f>[1]Services!E$58</f>
        <v>6.9631775242914875</v>
      </c>
      <c r="J953" s="1">
        <f>[1]Services!F$58</f>
        <v>6.9631964197078879</v>
      </c>
      <c r="K953" s="1">
        <f>[1]Services!G$58</f>
        <v>6.9633535290758166</v>
      </c>
      <c r="L953" s="1">
        <f>[1]Services!H$58</f>
        <v>6.9634173028699102</v>
      </c>
      <c r="M953" s="1">
        <f>[1]Services!I$58</f>
        <v>6.9631137036502464</v>
      </c>
      <c r="N953" s="1">
        <f>[1]Services!J$58</f>
        <v>6.9625113624093604</v>
      </c>
      <c r="O953" s="1">
        <f>[1]Services!K$58</f>
        <v>6.962757587250187</v>
      </c>
      <c r="P953" s="1">
        <f>[1]Services!L$58</f>
        <v>6.9625620070385246</v>
      </c>
      <c r="Q953" s="1">
        <f>[1]Services!M$58</f>
        <v>6.9651321749328501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0.91250000000000009</v>
      </c>
      <c r="G955" s="4">
        <f t="shared" si="1141"/>
        <v>0.91500000000000026</v>
      </c>
      <c r="H955" s="4">
        <f t="shared" si="1141"/>
        <v>0.91875000000000107</v>
      </c>
      <c r="I955" s="4">
        <f t="shared" si="1141"/>
        <v>0.92500000000000115</v>
      </c>
      <c r="J955" s="4">
        <f t="shared" si="1141"/>
        <v>0.93124999999999947</v>
      </c>
      <c r="K955" s="4">
        <f t="shared" si="1141"/>
        <v>0.93749999999999944</v>
      </c>
      <c r="L955" s="4">
        <f t="shared" ref="L955:O955" si="1142">IFERROR(L928/L884,"-")</f>
        <v>0.94374999999999953</v>
      </c>
      <c r="M955" s="4">
        <f t="shared" si="1142"/>
        <v>0.95</v>
      </c>
      <c r="N955" s="4">
        <f t="shared" si="1142"/>
        <v>0.94999999999999929</v>
      </c>
      <c r="O955" s="4">
        <f t="shared" si="1142"/>
        <v>0.9500000000000004</v>
      </c>
      <c r="P955" s="4">
        <f t="shared" ref="P955:Q957" si="1143">IFERROR(P928/P884,"-")</f>
        <v>0.95000000000000018</v>
      </c>
      <c r="Q955" s="4">
        <f t="shared" si="1143"/>
        <v>0.95000000000000162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3.2000000000000024</v>
      </c>
      <c r="G956" s="4">
        <f t="shared" si="1141"/>
        <v>3.2400000000000007</v>
      </c>
      <c r="H956" s="4">
        <f t="shared" si="1141"/>
        <v>3.2999999999999985</v>
      </c>
      <c r="I956" s="4">
        <f t="shared" si="1141"/>
        <v>3.3999999999999968</v>
      </c>
      <c r="J956" s="4">
        <f t="shared" si="1141"/>
        <v>3.5</v>
      </c>
      <c r="K956" s="4">
        <f t="shared" si="1141"/>
        <v>3.5999999999999996</v>
      </c>
      <c r="L956" s="4">
        <f t="shared" ref="L956:O956" si="1144">IFERROR(L929/L885,"-")</f>
        <v>3.6999999999999962</v>
      </c>
      <c r="M956" s="4">
        <f t="shared" si="1144"/>
        <v>3.8000000000000016</v>
      </c>
      <c r="N956" s="4">
        <f t="shared" si="1144"/>
        <v>3.7999999999999976</v>
      </c>
      <c r="O956" s="4">
        <f t="shared" si="1144"/>
        <v>3.8000000000000007</v>
      </c>
      <c r="P956" s="4">
        <f t="shared" si="1143"/>
        <v>3.8000000000000012</v>
      </c>
      <c r="Q956" s="4">
        <f t="shared" si="1143"/>
        <v>3.8000000000000007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0.99999999999999989</v>
      </c>
      <c r="G957" s="4">
        <f t="shared" si="1141"/>
        <v>1</v>
      </c>
      <c r="H957" s="4">
        <f t="shared" si="1141"/>
        <v>1</v>
      </c>
      <c r="I957" s="4">
        <f t="shared" si="1141"/>
        <v>1.0000000000000002</v>
      </c>
      <c r="J957" s="4">
        <f t="shared" si="1141"/>
        <v>0.99999999999999989</v>
      </c>
      <c r="K957" s="4">
        <f t="shared" si="1141"/>
        <v>0.99999999999999989</v>
      </c>
      <c r="L957" s="4">
        <f t="shared" ref="L957:O957" si="1145">IFERROR(L930/L886,"-")</f>
        <v>1</v>
      </c>
      <c r="M957" s="4">
        <f t="shared" si="1145"/>
        <v>0.99999999999999978</v>
      </c>
      <c r="N957" s="4">
        <f t="shared" si="1145"/>
        <v>0.99999999999999989</v>
      </c>
      <c r="O957" s="4">
        <f t="shared" si="1145"/>
        <v>1</v>
      </c>
      <c r="P957" s="4">
        <f t="shared" si="1143"/>
        <v>1.0000000000000002</v>
      </c>
      <c r="Q957" s="4">
        <f t="shared" si="1143"/>
        <v>1.0000000000000002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0.82107843137254877</v>
      </c>
      <c r="G958" s="4">
        <f t="shared" si="1146"/>
        <v>0.82270432925645454</v>
      </c>
      <c r="H958" s="4">
        <f t="shared" si="1146"/>
        <v>0.82514317608231447</v>
      </c>
      <c r="I958" s="4">
        <f t="shared" si="1146"/>
        <v>0.82920792079207861</v>
      </c>
      <c r="J958" s="4">
        <f t="shared" si="1146"/>
        <v>0.83335396039603848</v>
      </c>
      <c r="K958" s="4">
        <f t="shared" si="1146"/>
        <v>0.83749999999999969</v>
      </c>
      <c r="L958" s="4">
        <f t="shared" ref="L958:O958" si="1147">IFERROR(L932/L888,"-")</f>
        <v>0.83749999999999825</v>
      </c>
      <c r="M958" s="4">
        <f t="shared" si="1147"/>
        <v>0.83749999999999902</v>
      </c>
      <c r="N958" s="4">
        <f t="shared" si="1147"/>
        <v>0.83749999999999858</v>
      </c>
      <c r="O958" s="4">
        <f t="shared" si="1147"/>
        <v>0.83749999999999913</v>
      </c>
      <c r="P958" s="4">
        <f>IFERROR(P932/P888,"-")</f>
        <v>0.83749999999999925</v>
      </c>
      <c r="Q958" s="4">
        <f>IFERROR(Q932/Q888,"-")</f>
        <v>0.83749999999999902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0.94680851063829952</v>
      </c>
      <c r="G959" s="4">
        <f t="shared" si="1148"/>
        <v>0.94680851063829929</v>
      </c>
      <c r="H959" s="4">
        <f t="shared" si="1148"/>
        <v>0.9466728658050495</v>
      </c>
      <c r="I959" s="4">
        <f t="shared" si="1148"/>
        <v>0.94681907611170424</v>
      </c>
      <c r="J959" s="4">
        <f t="shared" si="1148"/>
        <v>0.94654267585763441</v>
      </c>
      <c r="K959" s="4">
        <f t="shared" si="1148"/>
        <v>0.94628187564881561</v>
      </c>
      <c r="L959" s="4">
        <f t="shared" ref="L959:O959" si="1149">IFERROR(L934/L895,"-")</f>
        <v>0.9456777784762187</v>
      </c>
      <c r="M959" s="4">
        <f t="shared" si="1149"/>
        <v>0.94634558894459442</v>
      </c>
      <c r="N959" s="4">
        <f t="shared" si="1149"/>
        <v>0.94660550501007534</v>
      </c>
      <c r="O959" s="4">
        <f t="shared" si="1149"/>
        <v>0.94353905688001183</v>
      </c>
      <c r="P959" s="4">
        <f t="shared" ref="P959:Q961" si="1150">IFERROR(P934/P895,"-")</f>
        <v>0.94398120758639703</v>
      </c>
      <c r="Q959" s="4">
        <f t="shared" si="1150"/>
        <v>0.94355236583624036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1.9800000000000009</v>
      </c>
      <c r="I960" s="4">
        <f t="shared" si="1148"/>
        <v>2.0400000000000005</v>
      </c>
      <c r="J960" s="4">
        <f t="shared" si="1148"/>
        <v>2.0999999999999992</v>
      </c>
      <c r="K960" s="4">
        <f t="shared" si="1148"/>
        <v>2.1600000000000024</v>
      </c>
      <c r="L960" s="4">
        <f t="shared" ref="L960:O960" si="1151">IFERROR(L935/L896,"-")</f>
        <v>2.2199999999999971</v>
      </c>
      <c r="M960" s="4">
        <f t="shared" si="1151"/>
        <v>2.2799999999999967</v>
      </c>
      <c r="N960" s="4">
        <f t="shared" si="1151"/>
        <v>2.2799999999999994</v>
      </c>
      <c r="O960" s="4">
        <f t="shared" si="1151"/>
        <v>2.2799999999999994</v>
      </c>
      <c r="P960" s="4">
        <f t="shared" si="1150"/>
        <v>2.2799999999999985</v>
      </c>
      <c r="Q960" s="4">
        <f t="shared" si="1150"/>
        <v>2.2799999999999989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0.87219999999999931</v>
      </c>
      <c r="G961" s="4">
        <f t="shared" si="1148"/>
        <v>0.87219999999999986</v>
      </c>
      <c r="H961" s="4">
        <f t="shared" si="1148"/>
        <v>0.87220000000000009</v>
      </c>
      <c r="I961" s="4">
        <f t="shared" si="1148"/>
        <v>0.87219999999999887</v>
      </c>
      <c r="J961" s="4">
        <f t="shared" si="1148"/>
        <v>0.87219999999999887</v>
      </c>
      <c r="K961" s="4">
        <f t="shared" si="1148"/>
        <v>0.87219999999999986</v>
      </c>
      <c r="L961" s="4">
        <f t="shared" ref="L961:O961" si="1152">IFERROR(L936/L897,"-")</f>
        <v>0.87219999999999975</v>
      </c>
      <c r="M961" s="4">
        <f t="shared" si="1152"/>
        <v>0.87219999999999942</v>
      </c>
      <c r="N961" s="4">
        <f t="shared" si="1152"/>
        <v>0.87219999999999853</v>
      </c>
      <c r="O961" s="4">
        <f t="shared" si="1152"/>
        <v>0.8722000000000002</v>
      </c>
      <c r="P961" s="4">
        <f t="shared" si="1150"/>
        <v>0.8722000000000002</v>
      </c>
      <c r="Q961" s="4">
        <f t="shared" si="1150"/>
        <v>0.87219999999999931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</v>
      </c>
      <c r="G962" s="4">
        <f t="shared" si="1153"/>
        <v>0.99</v>
      </c>
      <c r="H962" s="4">
        <f t="shared" si="1153"/>
        <v>0.9900000000000001</v>
      </c>
      <c r="I962" s="4">
        <f t="shared" si="1153"/>
        <v>0.98999999999999988</v>
      </c>
      <c r="J962" s="4">
        <f t="shared" si="1153"/>
        <v>0.9900000000000001</v>
      </c>
      <c r="K962" s="4">
        <f t="shared" si="1153"/>
        <v>0.9900000000000001</v>
      </c>
      <c r="L962" s="4">
        <f t="shared" ref="L962:O962" si="1154">IFERROR(L939/L907,"-")</f>
        <v>0.99</v>
      </c>
      <c r="M962" s="4">
        <f t="shared" si="1154"/>
        <v>0.99</v>
      </c>
      <c r="N962" s="4">
        <f t="shared" si="1154"/>
        <v>0.99</v>
      </c>
      <c r="O962" s="4">
        <f t="shared" si="1154"/>
        <v>0.98999999999999988</v>
      </c>
      <c r="P962" s="4">
        <f t="shared" ref="P962:Q967" si="1155">IFERROR(P939/P907,"-")</f>
        <v>0.99</v>
      </c>
      <c r="Q962" s="4">
        <f t="shared" si="1155"/>
        <v>0.99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</v>
      </c>
      <c r="G963" s="4">
        <f t="shared" si="1153"/>
        <v>0.9900000000000001</v>
      </c>
      <c r="H963" s="4">
        <f t="shared" si="1153"/>
        <v>0.99</v>
      </c>
      <c r="I963" s="4">
        <f t="shared" si="1153"/>
        <v>0.98999999999999988</v>
      </c>
      <c r="J963" s="4">
        <f t="shared" si="1153"/>
        <v>0.9900000000000001</v>
      </c>
      <c r="K963" s="4">
        <f t="shared" si="1153"/>
        <v>0.9900000000000001</v>
      </c>
      <c r="L963" s="4">
        <f t="shared" ref="L963:O963" si="1156">IFERROR(L940/L908,"-")</f>
        <v>0.99</v>
      </c>
      <c r="M963" s="4">
        <f t="shared" si="1156"/>
        <v>0.98999999999999988</v>
      </c>
      <c r="N963" s="4">
        <f t="shared" si="1156"/>
        <v>0.99</v>
      </c>
      <c r="O963" s="4">
        <f t="shared" si="1156"/>
        <v>0.98999999999999988</v>
      </c>
      <c r="P963" s="4">
        <f t="shared" si="1155"/>
        <v>0.9900000000000001</v>
      </c>
      <c r="Q963" s="4">
        <f t="shared" si="1155"/>
        <v>0.98999999999999977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>
        <f t="shared" si="1153"/>
        <v>0.99</v>
      </c>
      <c r="J964" s="4">
        <f t="shared" si="1153"/>
        <v>0.98999999999999988</v>
      </c>
      <c r="K964" s="4">
        <f t="shared" si="1153"/>
        <v>0.98999999999999988</v>
      </c>
      <c r="L964" s="4">
        <f t="shared" ref="L964:O964" si="1157">IFERROR(L941/L909,"-")</f>
        <v>0.98999999999999988</v>
      </c>
      <c r="M964" s="4">
        <f t="shared" si="1157"/>
        <v>0.9900000000000001</v>
      </c>
      <c r="N964" s="4">
        <f t="shared" si="1157"/>
        <v>0.9900000000000001</v>
      </c>
      <c r="O964" s="4">
        <f t="shared" si="1157"/>
        <v>0.98999999999999988</v>
      </c>
      <c r="P964" s="4">
        <f t="shared" si="1155"/>
        <v>0.98999999999999988</v>
      </c>
      <c r="Q964" s="4">
        <f t="shared" si="1155"/>
        <v>0.99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0.9900000000000001</v>
      </c>
      <c r="J965" s="4">
        <f t="shared" si="1153"/>
        <v>0.99</v>
      </c>
      <c r="K965" s="4">
        <f t="shared" si="1153"/>
        <v>0.99</v>
      </c>
      <c r="L965" s="4">
        <f t="shared" ref="L965:O965" si="1158">IFERROR(L942/L910,"-")</f>
        <v>0.98999999999999988</v>
      </c>
      <c r="M965" s="4">
        <f t="shared" si="1158"/>
        <v>0.99</v>
      </c>
      <c r="N965" s="4">
        <f t="shared" si="1158"/>
        <v>0.99</v>
      </c>
      <c r="O965" s="4">
        <f t="shared" si="1158"/>
        <v>0.99</v>
      </c>
      <c r="P965" s="4">
        <f t="shared" si="1155"/>
        <v>0.98999999999999988</v>
      </c>
      <c r="Q965" s="4">
        <f t="shared" si="1155"/>
        <v>0.99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0.9900000000000001</v>
      </c>
      <c r="J966" s="4">
        <f t="shared" si="1153"/>
        <v>0.99</v>
      </c>
      <c r="K966" s="4">
        <f t="shared" si="1153"/>
        <v>0.99</v>
      </c>
      <c r="L966" s="4">
        <f t="shared" ref="L966:O966" si="1159">IFERROR(L943/L911,"-")</f>
        <v>0.98999999999999988</v>
      </c>
      <c r="M966" s="4">
        <f t="shared" si="1159"/>
        <v>0.99</v>
      </c>
      <c r="N966" s="4">
        <f t="shared" si="1159"/>
        <v>0.99</v>
      </c>
      <c r="O966" s="4">
        <f t="shared" si="1159"/>
        <v>0.98999999999999988</v>
      </c>
      <c r="P966" s="4">
        <f t="shared" si="1155"/>
        <v>0.99</v>
      </c>
      <c r="Q966" s="4">
        <f t="shared" si="1155"/>
        <v>0.98999999999999977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0.9900000000000001</v>
      </c>
      <c r="G967" s="4">
        <f t="shared" si="1153"/>
        <v>0.99</v>
      </c>
      <c r="H967" s="4">
        <f t="shared" si="1153"/>
        <v>0.9900000000000001</v>
      </c>
      <c r="I967" s="4">
        <f t="shared" si="1153"/>
        <v>0.9899999999999991</v>
      </c>
      <c r="J967" s="4">
        <f t="shared" si="1153"/>
        <v>0.99000000000000177</v>
      </c>
      <c r="K967" s="4">
        <f t="shared" si="1153"/>
        <v>0.99000000000000177</v>
      </c>
      <c r="L967" s="4">
        <f t="shared" ref="L967:O967" si="1160">IFERROR(L944/L912,"-")</f>
        <v>0.99000000000000044</v>
      </c>
      <c r="M967" s="4">
        <f t="shared" si="1160"/>
        <v>0.99000000000000099</v>
      </c>
      <c r="N967" s="4">
        <f t="shared" si="1160"/>
        <v>0.99</v>
      </c>
      <c r="O967" s="4">
        <f t="shared" si="1160"/>
        <v>0.98999999999999955</v>
      </c>
      <c r="P967" s="4">
        <f t="shared" si="1155"/>
        <v>0.9900000000000001</v>
      </c>
      <c r="Q967" s="4">
        <f t="shared" si="1155"/>
        <v>0.99000000000000121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0.7200000000000002</v>
      </c>
      <c r="G968" s="4">
        <f t="shared" si="1161"/>
        <v>0.71999999999999942</v>
      </c>
      <c r="H968" s="4">
        <f t="shared" si="1161"/>
        <v>0.71999999999999931</v>
      </c>
      <c r="I968" s="4">
        <f t="shared" si="1161"/>
        <v>0.7200000000000002</v>
      </c>
      <c r="J968" s="4">
        <f t="shared" si="1161"/>
        <v>0.71999999999999975</v>
      </c>
      <c r="K968" s="4">
        <f t="shared" si="1161"/>
        <v>0.72000000000000042</v>
      </c>
      <c r="L968" s="4">
        <f t="shared" ref="L968:O968" si="1162">IFERROR(L946/L913,"-")</f>
        <v>0.72000000000000008</v>
      </c>
      <c r="M968" s="4">
        <f t="shared" si="1162"/>
        <v>0.71999999999999975</v>
      </c>
      <c r="N968" s="4">
        <f t="shared" si="1162"/>
        <v>0.71999999999999931</v>
      </c>
      <c r="O968" s="4">
        <f t="shared" si="1162"/>
        <v>0.72000000000000042</v>
      </c>
      <c r="P968" s="4">
        <f>IFERROR(P946/P913,"-")</f>
        <v>0.72000000000000086</v>
      </c>
      <c r="Q968" s="4">
        <f>IFERROR(Q946/Q913,"-")</f>
        <v>0.72000000000000053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0.89999999999999969</v>
      </c>
      <c r="G969" s="4">
        <f t="shared" si="1163"/>
        <v>0.89999999999999991</v>
      </c>
      <c r="H969" s="4">
        <f t="shared" si="1163"/>
        <v>0.90000000000000047</v>
      </c>
      <c r="I969" s="4">
        <f t="shared" si="1163"/>
        <v>0.89999999999999991</v>
      </c>
      <c r="J969" s="4">
        <f t="shared" si="1163"/>
        <v>0.9</v>
      </c>
      <c r="K969" s="4">
        <f t="shared" si="1163"/>
        <v>0.9000000000000008</v>
      </c>
      <c r="L969" s="4">
        <f t="shared" ref="L969:O969" si="1164">IFERROR(L948/L916,"-")</f>
        <v>0.90000000000000047</v>
      </c>
      <c r="M969" s="4">
        <f t="shared" si="1164"/>
        <v>0.8999999999999998</v>
      </c>
      <c r="N969" s="4">
        <f t="shared" si="1164"/>
        <v>0.90000000000000013</v>
      </c>
      <c r="O969" s="4">
        <f t="shared" si="1164"/>
        <v>0.90000000000000024</v>
      </c>
      <c r="P969" s="4">
        <f>IFERROR(P948/P916,"-")</f>
        <v>0.89999999999999969</v>
      </c>
      <c r="Q969" s="4">
        <f>IFERROR(Q948/Q916,"-")</f>
        <v>0.90000000000000069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0.34596624158309697</v>
      </c>
      <c r="J971" s="4">
        <f t="shared" si="1167"/>
        <v>0.39154536238326604</v>
      </c>
      <c r="K971" s="4">
        <f t="shared" si="1167"/>
        <v>0.45015135320239019</v>
      </c>
      <c r="L971" s="4">
        <f t="shared" ref="L971:O971" si="1168">IFERROR(L952/L922,"-")</f>
        <v>0.40532220260249874</v>
      </c>
      <c r="M971" s="4">
        <f t="shared" si="1168"/>
        <v>0.45350957235783235</v>
      </c>
      <c r="N971" s="4">
        <f t="shared" si="1168"/>
        <v>0.44309480780941618</v>
      </c>
      <c r="O971" s="4">
        <f t="shared" si="1168"/>
        <v>0.53236802911420389</v>
      </c>
      <c r="P971" s="4">
        <f>IFERROR(P952/P922,"-")</f>
        <v>0.6591937306255512</v>
      </c>
      <c r="Q971" s="4">
        <f>IFERROR(Q952/Q922,"-")</f>
        <v>0.59559494356337994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217.23109879632747</v>
      </c>
      <c r="G972" s="3">
        <f>[1]Residential!C$26</f>
        <v>218.1302348452306</v>
      </c>
      <c r="H972" s="3">
        <f>[1]Residential!D$26</f>
        <v>216.19430993700914</v>
      </c>
      <c r="I972" s="3">
        <f>[1]Residential!E$26</f>
        <v>215.39491596030678</v>
      </c>
      <c r="J972" s="3">
        <f>[1]Residential!F$26</f>
        <v>214.02772296218356</v>
      </c>
      <c r="K972" s="3">
        <f>[1]Residential!G$26</f>
        <v>210.91075299419649</v>
      </c>
      <c r="L972" s="3">
        <f>[1]Residential!H$26</f>
        <v>207.46978591690569</v>
      </c>
      <c r="M972" s="3">
        <f>[1]Residential!I$26</f>
        <v>204.03552328139767</v>
      </c>
      <c r="N972" s="3">
        <f>[1]Residential!J$26</f>
        <v>200.78805580860572</v>
      </c>
      <c r="O972" s="3">
        <f>[1]Residential!K$26</f>
        <v>196.80053595005114</v>
      </c>
      <c r="P972" s="3">
        <f>[1]Residential!L$26</f>
        <v>196.59846076963453</v>
      </c>
      <c r="Q972" s="3">
        <f>[1]Residential!M$26</f>
        <v>184.67777251475127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69.470073185835417</v>
      </c>
      <c r="G973" s="1">
        <f>[1]Residential!C$15</f>
        <v>70.028336448575942</v>
      </c>
      <c r="H973" s="1">
        <f>[1]Residential!D$15</f>
        <v>71.631056598602697</v>
      </c>
      <c r="I973" s="1">
        <f>[1]Residential!E$15</f>
        <v>67.681151758608905</v>
      </c>
      <c r="J973" s="1">
        <f>[1]Residential!F$15</f>
        <v>67.736933898722754</v>
      </c>
      <c r="K973" s="1">
        <f>[1]Residential!G$15</f>
        <v>66.71745411216412</v>
      </c>
      <c r="L973" s="1">
        <f>[1]Residential!H$15</f>
        <v>65.633783730857559</v>
      </c>
      <c r="M973" s="1">
        <f>[1]Residential!I$15</f>
        <v>64.55042560614433</v>
      </c>
      <c r="N973" s="1">
        <f>[1]Residential!J$15</f>
        <v>64.177706897415646</v>
      </c>
      <c r="O973" s="1">
        <f>[1]Residential!K$15</f>
        <v>67.528616469820093</v>
      </c>
      <c r="P973" s="1">
        <f>[1]Residential!L$15</f>
        <v>70.150548030985988</v>
      </c>
      <c r="Q973" s="1">
        <f>[1]Residential!M$15</f>
        <v>77.72574308048857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15.333238716933964</v>
      </c>
      <c r="G974" s="1">
        <f t="shared" ref="G974:K974" si="1169">SUM(G975:G976)</f>
        <v>15.081841525102291</v>
      </c>
      <c r="H974" s="1">
        <f t="shared" si="1169"/>
        <v>16.540511191674668</v>
      </c>
      <c r="I974" s="1">
        <f t="shared" si="1169"/>
        <v>14.060462632837886</v>
      </c>
      <c r="J974" s="1">
        <f t="shared" si="1169"/>
        <v>14.394798417857036</v>
      </c>
      <c r="K974" s="1">
        <f t="shared" si="1169"/>
        <v>13.418911750278982</v>
      </c>
      <c r="L974" s="1">
        <f t="shared" ref="L974:O974" si="1170">SUM(L975:L976)</f>
        <v>11.936688325463249</v>
      </c>
      <c r="M974" s="1">
        <f t="shared" si="1170"/>
        <v>10.756416294729359</v>
      </c>
      <c r="N974" s="1">
        <f t="shared" si="1170"/>
        <v>8.8359601210986884</v>
      </c>
      <c r="O974" s="1">
        <f t="shared" si="1170"/>
        <v>8.7481080163348715</v>
      </c>
      <c r="P974" s="1">
        <f>SUM(P975:P976)</f>
        <v>8.7104756462778408</v>
      </c>
      <c r="Q974" s="1">
        <f>SUM(Q975:Q976)</f>
        <v>8.6081473712949865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9.3768740557677823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8.1034740372571736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9.2026548382116804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6.3555709730648502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5.6879261882410708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4.9856696115099286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3.7252842309862122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2.6495109053802826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0.72892355439610879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0.64094199613649128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0.60188215973548054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0.49917173868159376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5.956364661166182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6.9783674878451185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7.337856353462989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7.7048916597730361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8.706872229615966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8.433242138769053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8.2114040944770377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8.1069053893490768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8.107036566702579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8.1071660201983793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8.108593486542361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8.1089756326133919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9.5599289593464949</v>
      </c>
      <c r="G977" s="1">
        <f t="shared" ref="G977:K977" si="1174">SUM(G978:G979)</f>
        <v>10.085314664329907</v>
      </c>
      <c r="H977" s="1">
        <f t="shared" si="1174"/>
        <v>10.427831075573698</v>
      </c>
      <c r="I977" s="1">
        <f t="shared" si="1174"/>
        <v>8.5551850550053103</v>
      </c>
      <c r="J977" s="1">
        <f t="shared" si="1174"/>
        <v>7.7741600601514005</v>
      </c>
      <c r="K977" s="1">
        <f t="shared" si="1174"/>
        <v>7.111472199042864</v>
      </c>
      <c r="L977" s="1">
        <f t="shared" ref="L977:O977" si="1175">SUM(L978:L979)</f>
        <v>6.4178667363118471</v>
      </c>
      <c r="M977" s="1">
        <f t="shared" si="1175"/>
        <v>4.9799003908200952</v>
      </c>
      <c r="N977" s="1">
        <f t="shared" si="1175"/>
        <v>3.9401722105392181</v>
      </c>
      <c r="O977" s="1">
        <f t="shared" si="1175"/>
        <v>3.9099215157687959</v>
      </c>
      <c r="P977" s="1">
        <f>SUM(P978:P979)</f>
        <v>3.4370991448248609</v>
      </c>
      <c r="Q977" s="1">
        <f>SUM(Q978:Q979)</f>
        <v>3.7363015742349996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8.411023844094057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8.7988776355862459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8.6960301132944888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6.4619003024250707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5.1299704553691567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4.4688394176839816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3.7178496312884128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2.3459669098321645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0.6453989687694911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0.56750144617619303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0.53291017954657394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0.44199390058581411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1.1489051152524377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1.2864370287436602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1.7318009622792094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2.09328475258024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2.6441896047822442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2.6426327813588824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2.7000171050234338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2.6339334809879311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3.2947732417697271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3.342420069592603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2.9041889652782871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3.2943076736491856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44.576905509554962</v>
      </c>
      <c r="G980" s="1">
        <f>[1]Residential!C$3-([1]Residential!C$10-[1]Residential!C$244)</f>
        <v>44.861180259143744</v>
      </c>
      <c r="H980" s="1">
        <f>[1]Residential!D$3-([1]Residential!D$10-[1]Residential!D$244)</f>
        <v>44.66271433135433</v>
      </c>
      <c r="I980" s="1">
        <f>[1]Residential!E$3-([1]Residential!E$10-[1]Residential!E$244)</f>
        <v>45.065504070765705</v>
      </c>
      <c r="J980" s="1">
        <f>[1]Residential!F$3-([1]Residential!F$10-[1]Residential!F$244)</f>
        <v>45.567975420714319</v>
      </c>
      <c r="K980" s="1">
        <f>[1]Residential!G$3-([1]Residential!G$10-[1]Residential!G$244)</f>
        <v>46.187070162842282</v>
      </c>
      <c r="L980" s="1">
        <f>[1]Residential!H$3-([1]Residential!H$10-[1]Residential!H$244)</f>
        <v>47.279228669082464</v>
      </c>
      <c r="M980" s="1">
        <f>[1]Residential!I$3-([1]Residential!I$10-[1]Residential!I$244)</f>
        <v>48.814108920594876</v>
      </c>
      <c r="N980" s="1">
        <f>[1]Residential!J$3-([1]Residential!J$10-[1]Residential!J$244)</f>
        <v>51.401574565777743</v>
      </c>
      <c r="O980" s="1">
        <f>[1]Residential!K$3-([1]Residential!K$10-[1]Residential!K$244)</f>
        <v>54.870586937716425</v>
      </c>
      <c r="P980" s="1">
        <f>[1]Residential!L$3-([1]Residential!L$10-[1]Residential!L$244)</f>
        <v>58.002973239883282</v>
      </c>
      <c r="Q980" s="1">
        <f>[1]Residential!M$3-([1]Residential!M$10-[1]Residential!M$244)</f>
        <v>65.38129413495858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60.231843109018058</v>
      </c>
      <c r="G981" s="1">
        <f>SUM([1]Residential!C$16:C$17)</f>
        <v>51.319983143379872</v>
      </c>
      <c r="H981" s="1">
        <f>SUM([1]Residential!D$16:D$17)</f>
        <v>44.657745403514951</v>
      </c>
      <c r="I981" s="1">
        <f>SUM([1]Residential!E$16:E$17)</f>
        <v>45.931847911369495</v>
      </c>
      <c r="J981" s="1">
        <f>SUM([1]Residential!F$16:F$17)</f>
        <v>36.801289416345178</v>
      </c>
      <c r="K981" s="1">
        <f>SUM([1]Residential!G$16:G$17)</f>
        <v>33.589602520927428</v>
      </c>
      <c r="L981" s="1">
        <f>SUM([1]Residential!H$16:H$17)</f>
        <v>32.434967007273315</v>
      </c>
      <c r="M981" s="1">
        <f>SUM([1]Residential!I$16:I$17)</f>
        <v>27.620900592112314</v>
      </c>
      <c r="N981" s="1">
        <f>SUM([1]Residential!J$16:J$17)</f>
        <v>25.81613216948611</v>
      </c>
      <c r="O981" s="1">
        <f>SUM([1]Residential!K$16:K$17)</f>
        <v>22.200423447991575</v>
      </c>
      <c r="P981" s="1">
        <f>SUM([1]Residential!L$16:L$17)</f>
        <v>16.879150858193785</v>
      </c>
      <c r="Q981" s="1">
        <f>SUM([1]Residential!M$16:M$17)</f>
        <v>6.7800466067027276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60.231843109018058</v>
      </c>
      <c r="G982" s="1">
        <f>[1]Residential!C$16</f>
        <v>51.319983143379872</v>
      </c>
      <c r="H982" s="1">
        <f>[1]Residential!D$16</f>
        <v>44.657423926800782</v>
      </c>
      <c r="I982" s="1">
        <f>[1]Residential!E$16</f>
        <v>45.931113576061513</v>
      </c>
      <c r="J982" s="1">
        <f>[1]Residential!F$16</f>
        <v>36.799788276422134</v>
      </c>
      <c r="K982" s="1">
        <f>[1]Residential!G$16</f>
        <v>33.588803533333483</v>
      </c>
      <c r="L982" s="1">
        <f>[1]Residential!H$16</f>
        <v>32.434219567809407</v>
      </c>
      <c r="M982" s="1">
        <f>[1]Residential!I$16</f>
        <v>27.619300337667216</v>
      </c>
      <c r="N982" s="1">
        <f>[1]Residential!J$16</f>
        <v>25.815360642227013</v>
      </c>
      <c r="O982" s="1">
        <f>[1]Residential!K$16</f>
        <v>22.198838691429447</v>
      </c>
      <c r="P982" s="1">
        <f>[1]Residential!L$16</f>
        <v>16.877948579708185</v>
      </c>
      <c r="Q982" s="1">
        <f>[1]Residential!M$16</f>
        <v>6.7773574318950045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3.2147671417310033E-4</v>
      </c>
      <c r="I983" s="1">
        <f>[1]Residential!E$17</f>
        <v>7.3433530798098037E-4</v>
      </c>
      <c r="J983" s="1">
        <f>[1]Residential!F$17</f>
        <v>1.501139923046196E-3</v>
      </c>
      <c r="K983" s="1">
        <f>[1]Residential!G$17</f>
        <v>7.989875939459557E-4</v>
      </c>
      <c r="L983" s="1">
        <f>[1]Residential!H$17</f>
        <v>7.4743946391013668E-4</v>
      </c>
      <c r="M983" s="1">
        <f>[1]Residential!I$17</f>
        <v>1.6002544450964341E-3</v>
      </c>
      <c r="N983" s="1">
        <f>[1]Residential!J$17</f>
        <v>7.7152725909642177E-4</v>
      </c>
      <c r="O983" s="1">
        <f>[1]Residential!K$17</f>
        <v>1.584756562128494E-3</v>
      </c>
      <c r="P983" s="1">
        <f>[1]Residential!L$17</f>
        <v>1.202278485599896E-3</v>
      </c>
      <c r="Q983" s="1">
        <f>[1]Residential!M$17</f>
        <v>2.689174807723222E-3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50.371428110537224</v>
      </c>
      <c r="G984" s="1">
        <f t="shared" ref="G984:K984" si="1178">SUM(G986,G988)</f>
        <v>43.024387024917743</v>
      </c>
      <c r="H984" s="1">
        <f t="shared" si="1178"/>
        <v>43.030434307904486</v>
      </c>
      <c r="I984" s="1">
        <f t="shared" si="1178"/>
        <v>43.331328543476374</v>
      </c>
      <c r="J984" s="1">
        <f t="shared" si="1178"/>
        <v>36.079033607914099</v>
      </c>
      <c r="K984" s="1">
        <f t="shared" si="1178"/>
        <v>33.565069153699014</v>
      </c>
      <c r="L984" s="1">
        <f t="shared" ref="L984:O984" si="1179">SUM(L986,L988)</f>
        <v>32.410272236099061</v>
      </c>
      <c r="M984" s="1">
        <f t="shared" si="1179"/>
        <v>27.59762876095261</v>
      </c>
      <c r="N984" s="1">
        <f t="shared" si="1179"/>
        <v>25.78156459561913</v>
      </c>
      <c r="O984" s="1">
        <f t="shared" si="1179"/>
        <v>22.149054775430852</v>
      </c>
      <c r="P984" s="1">
        <f>SUM(P986,P988)</f>
        <v>16.836320066901159</v>
      </c>
      <c r="Q984" s="1">
        <f>SUM(Q986,Q988)</f>
        <v>6.6658614295239236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50.371428110537224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43.024387024917743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43.030434307904486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43.331328543476374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36.079033607914099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33.565069153699014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32.410272236099061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27.59762876095261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25.78156459561913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22.149054775430852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16.836320066901159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6.6658614295239236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50.371428110537224</v>
      </c>
      <c r="G986" s="1">
        <f t="shared" ref="G986:O986" si="1180">G987</f>
        <v>43.024387024917743</v>
      </c>
      <c r="H986" s="1">
        <f t="shared" si="1180"/>
        <v>43.030124545678341</v>
      </c>
      <c r="I986" s="1">
        <f t="shared" si="1180"/>
        <v>43.330635783965533</v>
      </c>
      <c r="J986" s="1">
        <f t="shared" si="1180"/>
        <v>36.077561929106302</v>
      </c>
      <c r="K986" s="1">
        <f t="shared" si="1180"/>
        <v>33.564270749674229</v>
      </c>
      <c r="L986" s="1">
        <f t="shared" si="1180"/>
        <v>32.409525365707616</v>
      </c>
      <c r="M986" s="1">
        <f t="shared" si="1180"/>
        <v>27.596029854792704</v>
      </c>
      <c r="N986" s="1">
        <f t="shared" si="1180"/>
        <v>25.780794101428246</v>
      </c>
      <c r="O986" s="1">
        <f t="shared" si="1180"/>
        <v>22.147473685773594</v>
      </c>
      <c r="P986" s="1">
        <f>P987</f>
        <v>16.835120839193369</v>
      </c>
      <c r="Q986" s="1">
        <f>Q987</f>
        <v>6.6632175440659198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50.371428110537224</v>
      </c>
      <c r="G987" s="1">
        <f t="shared" ref="G987:K987" si="1181">G985*IFERROR(G982/G981,0)</f>
        <v>43.024387024917743</v>
      </c>
      <c r="H987" s="1">
        <f t="shared" si="1181"/>
        <v>43.030124545678341</v>
      </c>
      <c r="I987" s="1">
        <f t="shared" si="1181"/>
        <v>43.330635783965533</v>
      </c>
      <c r="J987" s="1">
        <f t="shared" si="1181"/>
        <v>36.077561929106302</v>
      </c>
      <c r="K987" s="1">
        <f t="shared" si="1181"/>
        <v>33.564270749674229</v>
      </c>
      <c r="L987" s="1">
        <f t="shared" ref="L987:O987" si="1182">L985*IFERROR(L982/L981,0)</f>
        <v>32.409525365707616</v>
      </c>
      <c r="M987" s="1">
        <f t="shared" si="1182"/>
        <v>27.596029854792704</v>
      </c>
      <c r="N987" s="1">
        <f t="shared" si="1182"/>
        <v>25.780794101428246</v>
      </c>
      <c r="O987" s="1">
        <f t="shared" si="1182"/>
        <v>22.147473685773594</v>
      </c>
      <c r="P987" s="1">
        <f>P985*IFERROR(P982/P981,0)</f>
        <v>16.835120839193369</v>
      </c>
      <c r="Q987" s="1">
        <f>Q985*IFERROR(Q982/Q981,0)</f>
        <v>6.6632175440659198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3.0976222614498283E-4</v>
      </c>
      <c r="I988" s="1">
        <f t="shared" si="1183"/>
        <v>6.9275951084080134E-4</v>
      </c>
      <c r="J988" s="1">
        <f t="shared" si="1183"/>
        <v>1.4716788077961951E-3</v>
      </c>
      <c r="K988" s="1">
        <f t="shared" si="1183"/>
        <v>7.9840402478481565E-4</v>
      </c>
      <c r="L988" s="1">
        <f t="shared" si="1183"/>
        <v>7.4687039144549772E-4</v>
      </c>
      <c r="M988" s="1">
        <f t="shared" si="1183"/>
        <v>1.5989061599057663E-3</v>
      </c>
      <c r="N988" s="1">
        <f t="shared" si="1183"/>
        <v>7.7049419088481841E-4</v>
      </c>
      <c r="O988" s="1">
        <f t="shared" si="1183"/>
        <v>1.5810896572574507E-3</v>
      </c>
      <c r="P988" s="1">
        <f>P989</f>
        <v>1.1992277077901292E-3</v>
      </c>
      <c r="Q988" s="1">
        <f>Q989</f>
        <v>2.6438854580037585E-3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3.0976222614498283E-4</v>
      </c>
      <c r="I989" s="1">
        <f t="shared" si="1184"/>
        <v>6.9275951084080134E-4</v>
      </c>
      <c r="J989" s="1">
        <f t="shared" si="1184"/>
        <v>1.4716788077961951E-3</v>
      </c>
      <c r="K989" s="1">
        <f t="shared" si="1184"/>
        <v>7.9840402478481565E-4</v>
      </c>
      <c r="L989" s="1">
        <f t="shared" ref="L989:O989" si="1185">L985-L987</f>
        <v>7.4687039144549772E-4</v>
      </c>
      <c r="M989" s="1">
        <f t="shared" si="1185"/>
        <v>1.5989061599057663E-3</v>
      </c>
      <c r="N989" s="1">
        <f t="shared" si="1185"/>
        <v>7.7049419088481841E-4</v>
      </c>
      <c r="O989" s="1">
        <f t="shared" si="1185"/>
        <v>1.5810896572574507E-3</v>
      </c>
      <c r="P989" s="1">
        <f>P985-P987</f>
        <v>1.1992277077901292E-3</v>
      </c>
      <c r="Q989" s="1">
        <f>Q985-Q987</f>
        <v>2.6438854580037585E-3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9.8604149984808309</v>
      </c>
      <c r="G990" s="1">
        <f t="shared" ref="G990:O990" si="1186">G991</f>
        <v>8.2955961184621287</v>
      </c>
      <c r="H990" s="1">
        <f t="shared" si="1186"/>
        <v>1.6273110956104639</v>
      </c>
      <c r="I990" s="1">
        <f t="shared" si="1186"/>
        <v>2.600519367893114</v>
      </c>
      <c r="J990" s="1">
        <f t="shared" si="1186"/>
        <v>0.72225580843108106</v>
      </c>
      <c r="K990" s="1">
        <f t="shared" si="1186"/>
        <v>2.453336722841299E-2</v>
      </c>
      <c r="L990" s="1">
        <f t="shared" si="1186"/>
        <v>2.4694771174259972E-2</v>
      </c>
      <c r="M990" s="1">
        <f t="shared" si="1186"/>
        <v>2.32718311597035E-2</v>
      </c>
      <c r="N990" s="1">
        <f t="shared" si="1186"/>
        <v>3.4567573866976634E-2</v>
      </c>
      <c r="O990" s="1">
        <f t="shared" si="1186"/>
        <v>5.1368672560721355E-2</v>
      </c>
      <c r="P990" s="1">
        <f>P991</f>
        <v>4.2830791292627846E-2</v>
      </c>
      <c r="Q990" s="1">
        <f>Q991</f>
        <v>0.11418517717880487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9.8604149984808309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8.2955961184621287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1.6273110956104639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2.600519367893114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0.72225580843108106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2.453336722841299E-2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2.4694771174259972E-2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2.32718311597035E-2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3.4567573866976634E-2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5.1368672560721355E-2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4.2830791292627846E-2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0.11418517717880487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9.8604149984808309</v>
      </c>
      <c r="G992" s="1">
        <f t="shared" ref="G992:K992" si="1187">IFERROR(G982/G981,0)*G991</f>
        <v>8.2955961184621287</v>
      </c>
      <c r="H992" s="1">
        <f t="shared" si="1187"/>
        <v>1.6272993811224346</v>
      </c>
      <c r="I992" s="1">
        <f t="shared" si="1187"/>
        <v>2.6004777920959761</v>
      </c>
      <c r="J992" s="1">
        <f t="shared" si="1187"/>
        <v>0.72222634731583535</v>
      </c>
      <c r="K992" s="1">
        <f t="shared" si="1187"/>
        <v>2.4532783659255212E-2</v>
      </c>
      <c r="L992" s="1">
        <f t="shared" ref="L992:O992" si="1188">IFERROR(L982/L981,0)*L991</f>
        <v>2.469420210179803E-2</v>
      </c>
      <c r="M992" s="1">
        <f t="shared" si="1188"/>
        <v>2.3270482874511472E-2</v>
      </c>
      <c r="N992" s="1">
        <f t="shared" si="1188"/>
        <v>3.456654079876393E-2</v>
      </c>
      <c r="O992" s="1">
        <f t="shared" si="1188"/>
        <v>5.1365005655848159E-2</v>
      </c>
      <c r="P992" s="1">
        <f>IFERROR(P982/P981,0)*P991</f>
        <v>4.2827740514817698E-2</v>
      </c>
      <c r="Q992" s="1">
        <f>IFERROR(Q982/Q981,0)*Q991</f>
        <v>0.1141398878290855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1.1714488029390679E-5</v>
      </c>
      <c r="I993" s="1">
        <f t="shared" si="1189"/>
        <v>4.157579713792714E-5</v>
      </c>
      <c r="J993" s="1">
        <f t="shared" si="1189"/>
        <v>2.9461115245710268E-5</v>
      </c>
      <c r="K993" s="1">
        <f t="shared" si="1189"/>
        <v>5.835691577783797E-7</v>
      </c>
      <c r="L993" s="1">
        <f t="shared" ref="L993:O993" si="1190">L991-L992</f>
        <v>5.6907246194157213E-7</v>
      </c>
      <c r="M993" s="1">
        <f t="shared" si="1190"/>
        <v>1.3482851920279537E-6</v>
      </c>
      <c r="N993" s="1">
        <f t="shared" si="1190"/>
        <v>1.0330682127038249E-6</v>
      </c>
      <c r="O993" s="1">
        <f t="shared" si="1190"/>
        <v>3.666904873196597E-6</v>
      </c>
      <c r="P993" s="1">
        <f>P991-P992</f>
        <v>3.0507778101471206E-6</v>
      </c>
      <c r="Q993" s="1">
        <f>Q991-Q992</f>
        <v>4.5289349719368488E-5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47.001967718543931</v>
      </c>
      <c r="G994" s="1">
        <f t="shared" ref="G994:K994" si="1191">SUM(G995:G996)</f>
        <v>48.169662084526976</v>
      </c>
      <c r="H994" s="1">
        <f t="shared" si="1191"/>
        <v>51.215663662053309</v>
      </c>
      <c r="I994" s="1">
        <f t="shared" si="1191"/>
        <v>52.749168718760714</v>
      </c>
      <c r="J994" s="1">
        <f t="shared" si="1191"/>
        <v>54.940328907160577</v>
      </c>
      <c r="K994" s="1">
        <f t="shared" si="1191"/>
        <v>53.930859011591146</v>
      </c>
      <c r="L994" s="1">
        <f t="shared" ref="L994:O994" si="1192">SUM(L995:L996)</f>
        <v>52.988871201472918</v>
      </c>
      <c r="M994" s="1">
        <f t="shared" si="1192"/>
        <v>53.17510348667151</v>
      </c>
      <c r="N994" s="1">
        <f t="shared" si="1192"/>
        <v>50.823336425972684</v>
      </c>
      <c r="O994" s="1">
        <f t="shared" si="1192"/>
        <v>47.917799635791681</v>
      </c>
      <c r="P994" s="1">
        <f>SUM(P995:P996)</f>
        <v>48.960037071669809</v>
      </c>
      <c r="Q994" s="1">
        <f>SUM(Q995:Q996)</f>
        <v>41.278784810675802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46.696040866940272</v>
      </c>
      <c r="G995" s="1">
        <f>[1]Residential!C$18</f>
        <v>48.165521149602434</v>
      </c>
      <c r="H995" s="1">
        <f>[1]Residential!D$18</f>
        <v>51.211558865668053</v>
      </c>
      <c r="I995" s="1">
        <f>[1]Residential!E$18</f>
        <v>52.745177324466027</v>
      </c>
      <c r="J995" s="1">
        <f>[1]Residential!F$18</f>
        <v>54.936346522435095</v>
      </c>
      <c r="K995" s="1">
        <f>[1]Residential!G$18</f>
        <v>53.926896563603101</v>
      </c>
      <c r="L995" s="1">
        <f>[1]Residential!H$18</f>
        <v>52.984894359466459</v>
      </c>
      <c r="M995" s="1">
        <f>[1]Residential!I$18</f>
        <v>53.171127556800322</v>
      </c>
      <c r="N995" s="1">
        <f>[1]Residential!J$18</f>
        <v>50.819359095028766</v>
      </c>
      <c r="O995" s="1">
        <f>[1]Residential!K$18</f>
        <v>47.91381584431052</v>
      </c>
      <c r="P995" s="1">
        <f>[1]Residential!L$18</f>
        <v>48.956036543620357</v>
      </c>
      <c r="Q995" s="1">
        <f>[1]Residential!M$18</f>
        <v>41.274497709378799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0.30592685160365779</v>
      </c>
      <c r="G996" s="1">
        <f>[1]Residential!C$19</f>
        <v>4.1409349245418075E-3</v>
      </c>
      <c r="H996" s="1">
        <f>[1]Residential!D$19</f>
        <v>4.1047963852559174E-3</v>
      </c>
      <c r="I996" s="1">
        <f>[1]Residential!E$19</f>
        <v>3.9913942946870479E-3</v>
      </c>
      <c r="J996" s="1">
        <f>[1]Residential!F$19</f>
        <v>3.9823847254839596E-3</v>
      </c>
      <c r="K996" s="1">
        <f>[1]Residential!G$19</f>
        <v>3.9624479880443174E-3</v>
      </c>
      <c r="L996" s="1">
        <f>[1]Residential!H$19</f>
        <v>3.976842006458578E-3</v>
      </c>
      <c r="M996" s="1">
        <f>[1]Residential!I$19</f>
        <v>3.9759298711853543E-3</v>
      </c>
      <c r="N996" s="1">
        <f>[1]Residential!J$19</f>
        <v>3.9773309439196042E-3</v>
      </c>
      <c r="O996" s="1">
        <f>[1]Residential!K$19</f>
        <v>3.9837914811583245E-3</v>
      </c>
      <c r="P996" s="1">
        <f>[1]Residential!L$19</f>
        <v>4.0005280494539884E-3</v>
      </c>
      <c r="Q996" s="1">
        <f>[1]Residential!M$19</f>
        <v>4.2871012970000918E-3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38.494682820201717</v>
      </c>
      <c r="G997" s="1">
        <f t="shared" ref="G997:K997" si="1195">SUM(G998:G999)</f>
        <v>41.331085170658312</v>
      </c>
      <c r="H997" s="1">
        <f t="shared" si="1195"/>
        <v>39.233958151013951</v>
      </c>
      <c r="I997" s="1">
        <f t="shared" si="1195"/>
        <v>40.805528166276211</v>
      </c>
      <c r="J997" s="1">
        <f t="shared" si="1195"/>
        <v>42.105724877067743</v>
      </c>
      <c r="K997" s="1">
        <f t="shared" si="1195"/>
        <v>41.058744410656018</v>
      </c>
      <c r="L997" s="1">
        <f t="shared" ref="L997:O997" si="1196">SUM(L998:L999)</f>
        <v>40.30673905708759</v>
      </c>
      <c r="M997" s="1">
        <f t="shared" si="1196"/>
        <v>40.318132589874182</v>
      </c>
      <c r="N997" s="1">
        <f t="shared" si="1196"/>
        <v>38.49415392712072</v>
      </c>
      <c r="O997" s="1">
        <f t="shared" si="1196"/>
        <v>36.315016746796815</v>
      </c>
      <c r="P997" s="1">
        <f>SUM(P998:P999)</f>
        <v>37.003220130344076</v>
      </c>
      <c r="Q997" s="1">
        <f>SUM(Q998:Q999)</f>
        <v>31.138489938447712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38.494682820201717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41.331085170658312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39.209410069201482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40.781160569122676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40.917590718247155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38.875474195905888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37.714032416599345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36.561908119701599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34.482594870575085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32.13305578401382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31.479264261165625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25.595710524252006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2.4548081812472283E-2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2.4367597153538839E-2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1.1881341588205905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2.1832702147501299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2.5927066404882426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3.7562244701725822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4.0115590565456358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4.1819609627829974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5.5239558691784474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5.5427794141957056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38.244128264928932</v>
      </c>
      <c r="G1000" s="1">
        <f t="shared" ref="G1000:K1000" si="1197">SUM(G1001:G1002)</f>
        <v>41.32753211824636</v>
      </c>
      <c r="H1000" s="1">
        <f t="shared" si="1197"/>
        <v>39.230813655793504</v>
      </c>
      <c r="I1000" s="1">
        <f t="shared" si="1197"/>
        <v>40.802440516626547</v>
      </c>
      <c r="J1000" s="1">
        <f t="shared" si="1197"/>
        <v>42.102672816788143</v>
      </c>
      <c r="K1000" s="1">
        <f t="shared" si="1197"/>
        <v>41.05572771219871</v>
      </c>
      <c r="L1000" s="1">
        <f t="shared" ref="L1000:O1000" si="1198">SUM(L1001:L1002)</f>
        <v>40.303714015613956</v>
      </c>
      <c r="M1000" s="1">
        <f t="shared" si="1198"/>
        <v>40.315117982337874</v>
      </c>
      <c r="N1000" s="1">
        <f t="shared" si="1198"/>
        <v>38.491141452924005</v>
      </c>
      <c r="O1000" s="1">
        <f t="shared" si="1198"/>
        <v>36.311997587831804</v>
      </c>
      <c r="P1000" s="1">
        <f>SUM(P1001:P1002)</f>
        <v>37.00019659464219</v>
      </c>
      <c r="Q1000" s="1">
        <f>SUM(Q1001:Q1002)</f>
        <v>31.135255980345164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38.244128264928932</v>
      </c>
      <c r="G1001" s="1">
        <f t="shared" ref="G1001:K1001" si="1199">G998-G1004</f>
        <v>41.32753211824636</v>
      </c>
      <c r="H1001" s="1">
        <f t="shared" si="1199"/>
        <v>39.20626754144314</v>
      </c>
      <c r="I1001" s="1">
        <f t="shared" si="1199"/>
        <v>40.778074763306584</v>
      </c>
      <c r="J1001" s="1">
        <f t="shared" si="1199"/>
        <v>40.914624780628628</v>
      </c>
      <c r="K1001" s="1">
        <f t="shared" si="1199"/>
        <v>38.872617908293655</v>
      </c>
      <c r="L1001" s="1">
        <f t="shared" ref="L1001:O1001" si="1200">L998-L1004</f>
        <v>37.711201959091071</v>
      </c>
      <c r="M1001" s="1">
        <f t="shared" si="1200"/>
        <v>36.559174367003266</v>
      </c>
      <c r="N1001" s="1">
        <f t="shared" si="1200"/>
        <v>34.479896332831402</v>
      </c>
      <c r="O1001" s="1">
        <f t="shared" si="1200"/>
        <v>32.13038430504632</v>
      </c>
      <c r="P1001" s="1">
        <f>P998-P1004</f>
        <v>31.476692088283716</v>
      </c>
      <c r="Q1001" s="1">
        <f>Q998-Q1004</f>
        <v>25.593052224006748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2.4546114350366282E-2</v>
      </c>
      <c r="I1002" s="1">
        <f t="shared" si="1201"/>
        <v>2.4365753319965416E-2</v>
      </c>
      <c r="J1002" s="1">
        <f t="shared" si="1201"/>
        <v>1.1880480361595138</v>
      </c>
      <c r="K1002" s="1">
        <f t="shared" si="1201"/>
        <v>2.1831098039050527</v>
      </c>
      <c r="L1002" s="1">
        <f t="shared" ref="L1002:O1002" si="1202">L999-L1005</f>
        <v>2.592512056522883</v>
      </c>
      <c r="M1002" s="1">
        <f t="shared" si="1202"/>
        <v>3.7559436153346111</v>
      </c>
      <c r="N1002" s="1">
        <f t="shared" si="1202"/>
        <v>4.0112451200926014</v>
      </c>
      <c r="O1002" s="1">
        <f t="shared" si="1202"/>
        <v>4.1816132827854871</v>
      </c>
      <c r="P1002" s="1">
        <f>P999-P1005</f>
        <v>5.5235045063584751</v>
      </c>
      <c r="Q1002" s="1">
        <f>Q999-Q1005</f>
        <v>5.5422037563384174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0.25055455527278825</v>
      </c>
      <c r="G1003" s="1">
        <f t="shared" ref="G1003:K1003" si="1203">SUM(G1004:G1005)</f>
        <v>3.55305241195303E-3</v>
      </c>
      <c r="H1003" s="1">
        <f t="shared" si="1203"/>
        <v>3.144495220451223E-3</v>
      </c>
      <c r="I1003" s="1">
        <f t="shared" si="1203"/>
        <v>3.0876496496643367E-3</v>
      </c>
      <c r="J1003" s="1">
        <f t="shared" si="1203"/>
        <v>3.0520602796029138E-3</v>
      </c>
      <c r="K1003" s="1">
        <f t="shared" si="1203"/>
        <v>3.0166984573092529E-3</v>
      </c>
      <c r="L1003" s="1">
        <f t="shared" ref="L1003:O1003" si="1204">SUM(L1004:L1005)</f>
        <v>3.0250414736355982E-3</v>
      </c>
      <c r="M1003" s="1">
        <f t="shared" si="1204"/>
        <v>3.014607536300755E-3</v>
      </c>
      <c r="N1003" s="1">
        <f t="shared" si="1204"/>
        <v>3.0124741967176233E-3</v>
      </c>
      <c r="O1003" s="1">
        <f t="shared" si="1204"/>
        <v>3.0191589650112034E-3</v>
      </c>
      <c r="P1003" s="1">
        <f>SUM(P1004:P1005)</f>
        <v>3.0235357018799985E-3</v>
      </c>
      <c r="Q1003" s="1">
        <f>SUM(Q1004:Q1005)</f>
        <v>3.2339581025461386E-3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0.25055455527278825</v>
      </c>
      <c r="G1004" s="1">
        <f t="shared" ref="G1004:K1004" si="1205">G998*IFERROR(G996/G994,0)</f>
        <v>3.55305241195303E-3</v>
      </c>
      <c r="H1004" s="1">
        <f t="shared" si="1205"/>
        <v>3.1425277583452217E-3</v>
      </c>
      <c r="I1004" s="1">
        <f t="shared" si="1205"/>
        <v>3.0858058160909124E-3</v>
      </c>
      <c r="J1004" s="1">
        <f t="shared" si="1205"/>
        <v>2.9659376185262312E-3</v>
      </c>
      <c r="K1004" s="1">
        <f t="shared" si="1205"/>
        <v>2.8562876122319586E-3</v>
      </c>
      <c r="L1004" s="1">
        <f t="shared" ref="L1004:O1004" si="1206">L998*IFERROR(L996/L994,0)</f>
        <v>2.8304575082758843E-3</v>
      </c>
      <c r="M1004" s="1">
        <f t="shared" si="1206"/>
        <v>2.7337526983298253E-3</v>
      </c>
      <c r="N1004" s="1">
        <f t="shared" si="1206"/>
        <v>2.6985377436829082E-3</v>
      </c>
      <c r="O1004" s="1">
        <f t="shared" si="1206"/>
        <v>2.6714789675008938E-3</v>
      </c>
      <c r="P1004" s="1">
        <f>P998*IFERROR(P996/P994,0)</f>
        <v>2.5721728819081656E-3</v>
      </c>
      <c r="Q1004" s="1">
        <f>Q998*IFERROR(Q996/Q994,0)</f>
        <v>2.6583002452577088E-3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1.9674621060013995E-6</v>
      </c>
      <c r="I1005" s="1">
        <f t="shared" si="1207"/>
        <v>1.8438335734241748E-6</v>
      </c>
      <c r="J1005" s="1">
        <f t="shared" si="1207"/>
        <v>8.612266107668249E-5</v>
      </c>
      <c r="K1005" s="1">
        <f t="shared" si="1207"/>
        <v>1.604108450772941E-4</v>
      </c>
      <c r="L1005" s="1">
        <f t="shared" ref="L1005:O1005" si="1208">L999*IFERROR(L$996/L$994,0)</f>
        <v>1.9458396535971379E-4</v>
      </c>
      <c r="M1005" s="1">
        <f t="shared" si="1208"/>
        <v>2.8085483797092977E-4</v>
      </c>
      <c r="N1005" s="1">
        <f t="shared" si="1208"/>
        <v>3.1393645303471495E-4</v>
      </c>
      <c r="O1005" s="1">
        <f t="shared" si="1208"/>
        <v>3.4767999751030964E-4</v>
      </c>
      <c r="P1005" s="1">
        <f>P999*IFERROR(P$996/P$994,0)</f>
        <v>4.5136281997183286E-4</v>
      </c>
      <c r="Q1005" s="1">
        <f>Q999*IFERROR(Q$996/Q$994,0)</f>
        <v>5.7565785728842995E-4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8.5072848983422134</v>
      </c>
      <c r="G1006" s="1">
        <f t="shared" ref="G1006:K1006" si="1209">SUM(G1007:G1008)</f>
        <v>6.8385769138686641</v>
      </c>
      <c r="H1006" s="1">
        <f t="shared" si="1209"/>
        <v>11.981705511039355</v>
      </c>
      <c r="I1006" s="1">
        <f t="shared" si="1209"/>
        <v>11.943640552484499</v>
      </c>
      <c r="J1006" s="1">
        <f t="shared" si="1209"/>
        <v>12.834604030092832</v>
      </c>
      <c r="K1006" s="1">
        <f t="shared" si="1209"/>
        <v>12.872114600935127</v>
      </c>
      <c r="L1006" s="1">
        <f t="shared" ref="L1006:O1006" si="1210">SUM(L1007:L1008)</f>
        <v>12.682132144385331</v>
      </c>
      <c r="M1006" s="1">
        <f t="shared" si="1210"/>
        <v>12.856970896797328</v>
      </c>
      <c r="N1006" s="1">
        <f t="shared" si="1210"/>
        <v>12.329182498851964</v>
      </c>
      <c r="O1006" s="1">
        <f t="shared" si="1210"/>
        <v>11.602782888994863</v>
      </c>
      <c r="P1006" s="1">
        <f>SUM(P1007:P1008)</f>
        <v>11.956816941325737</v>
      </c>
      <c r="Q1006" s="1">
        <f>SUM(Q1007:Q1008)</f>
        <v>10.14029487222809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8.5072848983422134</v>
      </c>
      <c r="G1007" s="1">
        <f t="shared" ref="G1007:K1007" si="1211">G994-G998-G999-G1008</f>
        <v>6.8385769138686641</v>
      </c>
      <c r="H1007" s="1">
        <f t="shared" si="1211"/>
        <v>11.975911647773168</v>
      </c>
      <c r="I1007" s="1">
        <f t="shared" si="1211"/>
        <v>11.937027308763613</v>
      </c>
      <c r="J1007" s="1">
        <f t="shared" si="1211"/>
        <v>12.541872853227757</v>
      </c>
      <c r="K1007" s="1">
        <f t="shared" si="1211"/>
        <v>12.130488082688103</v>
      </c>
      <c r="L1007" s="1">
        <f t="shared" ref="L1007:O1007" si="1212">L994-L998-L999-L1008</f>
        <v>11.692234289973316</v>
      </c>
      <c r="M1007" s="1">
        <f t="shared" si="1212"/>
        <v>11.2422868832464</v>
      </c>
      <c r="N1007" s="1">
        <f t="shared" si="1212"/>
        <v>10.604549242350297</v>
      </c>
      <c r="O1007" s="1">
        <f t="shared" si="1212"/>
        <v>9.8049495302273399</v>
      </c>
      <c r="P1007" s="1">
        <f>P994-P998-P999-P1008</f>
        <v>9.5854098275539545</v>
      </c>
      <c r="Q1007" s="1">
        <f>Q994-Q998-Q999-Q1008</f>
        <v>7.7574990461678821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5.7938632661870696E-3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6.613243720887267E-3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0.29273117686507483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0.7416265182470233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0.98989785441201561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1.6146840135509273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1.7246332565016675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1.797833358767523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2.3714071137717823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2.3827958260602076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8.451912602011344</v>
      </c>
      <c r="G1009" s="1">
        <f t="shared" ref="G1009:K1009" si="1213">SUM(G1010:G1011)</f>
        <v>6.8379890313560754</v>
      </c>
      <c r="H1009" s="1">
        <f t="shared" si="1213"/>
        <v>11.980745209874552</v>
      </c>
      <c r="I1009" s="1">
        <f t="shared" si="1213"/>
        <v>11.942736807839477</v>
      </c>
      <c r="J1009" s="1">
        <f t="shared" si="1213"/>
        <v>12.83367370564695</v>
      </c>
      <c r="K1009" s="1">
        <f t="shared" si="1213"/>
        <v>12.871168851404391</v>
      </c>
      <c r="L1009" s="1">
        <f t="shared" ref="L1009:O1009" si="1214">SUM(L1010:L1011)</f>
        <v>12.681180343852509</v>
      </c>
      <c r="M1009" s="1">
        <f t="shared" si="1214"/>
        <v>12.856009574462444</v>
      </c>
      <c r="N1009" s="1">
        <f t="shared" si="1214"/>
        <v>12.328217642104761</v>
      </c>
      <c r="O1009" s="1">
        <f t="shared" si="1214"/>
        <v>11.601818256478715</v>
      </c>
      <c r="P1009" s="1">
        <f>SUM(P1010:P1011)</f>
        <v>11.955839948978163</v>
      </c>
      <c r="Q1009" s="1">
        <f>SUM(Q1010:Q1011)</f>
        <v>10.139241729033635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8.451912602011344</v>
      </c>
      <c r="G1010" s="1">
        <f t="shared" ref="G1010:K1010" si="1215">G1007-G1013</f>
        <v>6.8379890313560754</v>
      </c>
      <c r="H1010" s="1">
        <f t="shared" si="1215"/>
        <v>11.974951810970774</v>
      </c>
      <c r="I1010" s="1">
        <f t="shared" si="1215"/>
        <v>11.93612406452578</v>
      </c>
      <c r="J1010" s="1">
        <f t="shared" si="1215"/>
        <v>12.540963747587634</v>
      </c>
      <c r="K1010" s="1">
        <f t="shared" si="1215"/>
        <v>12.129596822489802</v>
      </c>
      <c r="L1010" s="1">
        <f t="shared" ref="L1010:O1010" si="1216">L1007-L1013</f>
        <v>11.691356781783021</v>
      </c>
      <c r="M1010" s="1">
        <f t="shared" si="1216"/>
        <v>11.241446291666721</v>
      </c>
      <c r="N1010" s="1">
        <f t="shared" si="1216"/>
        <v>10.603719351894179</v>
      </c>
      <c r="O1010" s="1">
        <f t="shared" si="1216"/>
        <v>9.8041343660355658</v>
      </c>
      <c r="P1010" s="1">
        <f>P1007-P1013</f>
        <v>9.5846266030473117</v>
      </c>
      <c r="Q1010" s="1">
        <f>Q1007-Q1013</f>
        <v>7.7566933736081198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5.7933989037773845E-3</v>
      </c>
      <c r="I1011" s="1">
        <f t="shared" si="1217"/>
        <v>6.6127433136979582E-3</v>
      </c>
      <c r="J1011" s="1">
        <f t="shared" si="1217"/>
        <v>0.29270995805931577</v>
      </c>
      <c r="K1011" s="1">
        <f t="shared" si="1217"/>
        <v>0.74157202891458973</v>
      </c>
      <c r="L1011" s="1">
        <f t="shared" ref="L1011:O1011" si="1218">L1008-L1014</f>
        <v>0.98982356206948652</v>
      </c>
      <c r="M1011" s="1">
        <f t="shared" si="1218"/>
        <v>1.6145632827957233</v>
      </c>
      <c r="N1011" s="1">
        <f t="shared" si="1218"/>
        <v>1.7244982902105821</v>
      </c>
      <c r="O1011" s="1">
        <f t="shared" si="1218"/>
        <v>1.79768389044315</v>
      </c>
      <c r="P1011" s="1">
        <f>P1008-P1014</f>
        <v>2.3712133459308506</v>
      </c>
      <c r="Q1011" s="1">
        <f>Q1008-Q1014</f>
        <v>2.382548355425516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5.5372296330869507E-2</v>
      </c>
      <c r="G1012" s="1">
        <f t="shared" si="1219"/>
        <v>5.8788251258877738E-4</v>
      </c>
      <c r="H1012" s="1">
        <f t="shared" si="1219"/>
        <v>9.6030116480469441E-4</v>
      </c>
      <c r="I1012" s="1">
        <f t="shared" si="1219"/>
        <v>9.0374464502271097E-4</v>
      </c>
      <c r="J1012" s="1">
        <f t="shared" si="1219"/>
        <v>9.3032444588104569E-4</v>
      </c>
      <c r="K1012" s="1">
        <f t="shared" si="1219"/>
        <v>9.4574953073506501E-4</v>
      </c>
      <c r="L1012" s="1">
        <f t="shared" ref="L1012:O1012" si="1220">SUM(L1013:L1014)</f>
        <v>9.5180053282298001E-4</v>
      </c>
      <c r="M1012" s="1">
        <f t="shared" si="1220"/>
        <v>9.6132233488459913E-4</v>
      </c>
      <c r="N1012" s="1">
        <f t="shared" si="1220"/>
        <v>9.6485674720198078E-4</v>
      </c>
      <c r="O1012" s="1">
        <f t="shared" si="1220"/>
        <v>9.6463251614712058E-4</v>
      </c>
      <c r="P1012" s="1">
        <f>SUM(P1013:P1014)</f>
        <v>9.7699234757398965E-4</v>
      </c>
      <c r="Q1012" s="1">
        <f>SUM(Q1013:Q1014)</f>
        <v>1.0531431944539528E-3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5.5372296330869507E-2</v>
      </c>
      <c r="G1013" s="1">
        <f t="shared" ref="G1013:K1013" si="1221">G1007*IFERROR(G$996/G$994,0)</f>
        <v>5.8788251258877738E-4</v>
      </c>
      <c r="H1013" s="1">
        <f t="shared" si="1221"/>
        <v>9.5983680239500975E-4</v>
      </c>
      <c r="I1013" s="1">
        <f t="shared" si="1221"/>
        <v>9.0324423783340226E-4</v>
      </c>
      <c r="J1013" s="1">
        <f t="shared" si="1221"/>
        <v>9.0910564012197648E-4</v>
      </c>
      <c r="K1013" s="1">
        <f t="shared" si="1221"/>
        <v>8.9126019830153866E-4</v>
      </c>
      <c r="L1013" s="1">
        <f t="shared" ref="L1013:O1013" si="1222">L1007*IFERROR(L$996/L$994,0)</f>
        <v>8.7750819029390394E-4</v>
      </c>
      <c r="M1013" s="1">
        <f t="shared" si="1222"/>
        <v>8.4059157968048852E-4</v>
      </c>
      <c r="N1013" s="1">
        <f t="shared" si="1222"/>
        <v>8.2989045611662256E-4</v>
      </c>
      <c r="O1013" s="1">
        <f t="shared" si="1222"/>
        <v>8.1516419177417516E-4</v>
      </c>
      <c r="P1013" s="1">
        <f>P1007*IFERROR(P$996/P$994,0)</f>
        <v>7.8322450664218167E-4</v>
      </c>
      <c r="Q1013" s="1">
        <f>Q1007*IFERROR(Q$996/Q$994,0)</f>
        <v>8.056725597625176E-4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4.6436240968469073E-7</v>
      </c>
      <c r="I1014" s="1">
        <f t="shared" si="1223"/>
        <v>5.004071893086797E-7</v>
      </c>
      <c r="J1014" s="1">
        <f t="shared" si="1223"/>
        <v>2.1218805759069244E-5</v>
      </c>
      <c r="K1014" s="1">
        <f t="shared" si="1223"/>
        <v>5.4489332433526344E-5</v>
      </c>
      <c r="L1014" s="1">
        <f t="shared" ref="L1014:O1014" si="1224">L1008*IFERROR(L$996/L$994,0)</f>
        <v>7.4292342529076079E-5</v>
      </c>
      <c r="M1014" s="1">
        <f t="shared" si="1224"/>
        <v>1.2073075520411065E-4</v>
      </c>
      <c r="N1014" s="1">
        <f t="shared" si="1224"/>
        <v>1.3496629108535819E-4</v>
      </c>
      <c r="O1014" s="1">
        <f t="shared" si="1224"/>
        <v>1.494683243729454E-4</v>
      </c>
      <c r="P1014" s="1">
        <f>P1008*IFERROR(P$996/P$994,0)</f>
        <v>1.9376784093180804E-4</v>
      </c>
      <c r="Q1014" s="1">
        <f>Q1008*IFERROR(Q$996/Q$994,0)</f>
        <v>2.4747063469143533E-4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0.10000096843308375</v>
      </c>
      <c r="G1015" s="1">
        <f>[1]Residential!C$20</f>
        <v>0.1000005077668894</v>
      </c>
      <c r="H1015" s="1">
        <f>[1]Residential!D$20</f>
        <v>7.5934202653552491E-3</v>
      </c>
      <c r="I1015" s="1">
        <f>[1]Residential!E$20</f>
        <v>6.3807510259819228E-3</v>
      </c>
      <c r="J1015" s="1">
        <f>[1]Residential!F$20</f>
        <v>2.6119324940359042E-3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0.10000096843308375</v>
      </c>
      <c r="G1016" s="1">
        <f t="shared" ref="G1016:G1017" si="1225">G1015</f>
        <v>0.1000005077668894</v>
      </c>
      <c r="H1016" s="1">
        <f t="shared" ref="H1016:H1017" si="1226">H1015</f>
        <v>7.5934202653552491E-3</v>
      </c>
      <c r="I1016" s="1">
        <f t="shared" ref="I1016:I1017" si="1227">I1015</f>
        <v>6.3807510259819228E-3</v>
      </c>
      <c r="J1016" s="1">
        <f t="shared" ref="J1016:J1017" si="1228">J1015</f>
        <v>2.6119324940359042E-3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0.10000096843308375</v>
      </c>
      <c r="G1017" s="1">
        <f t="shared" si="1225"/>
        <v>0.1000005077668894</v>
      </c>
      <c r="H1017" s="1">
        <f t="shared" si="1226"/>
        <v>7.5934202653552491E-3</v>
      </c>
      <c r="I1017" s="1">
        <f t="shared" si="1227"/>
        <v>6.3807510259819228E-3</v>
      </c>
      <c r="J1017" s="1">
        <f t="shared" si="1228"/>
        <v>2.6119324940359042E-3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13.723007869325153</v>
      </c>
      <c r="G1020" s="1">
        <f t="shared" ref="G1020:K1020" si="1233">G1021+G1023</f>
        <v>14.002857740662419</v>
      </c>
      <c r="H1020" s="1">
        <f t="shared" si="1233"/>
        <v>11.355136903718281</v>
      </c>
      <c r="I1020" s="1">
        <f t="shared" si="1233"/>
        <v>9.564773501893395</v>
      </c>
      <c r="J1020" s="1">
        <f t="shared" si="1233"/>
        <v>8.8788727237040703</v>
      </c>
      <c r="K1020" s="1">
        <f t="shared" si="1233"/>
        <v>7.7947349832812831</v>
      </c>
      <c r="L1020" s="1">
        <f t="shared" ref="L1020:O1020" si="1234">L1021+L1023</f>
        <v>6.8832113595325071</v>
      </c>
      <c r="M1020" s="1">
        <f t="shared" si="1234"/>
        <v>5.6936474307859433</v>
      </c>
      <c r="N1020" s="1">
        <f t="shared" si="1234"/>
        <v>5.3421835172535896</v>
      </c>
      <c r="O1020" s="1">
        <f t="shared" si="1234"/>
        <v>4.5306478876713072</v>
      </c>
      <c r="P1020" s="1">
        <f>P1021+P1023</f>
        <v>4.2597832700894918</v>
      </c>
      <c r="Q1020" s="1">
        <f>Q1021+Q1023</f>
        <v>2.6620206529658033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12.682057300830607</v>
      </c>
      <c r="G1021" s="1">
        <f t="shared" ref="G1021:O1021" si="1235">G1022</f>
        <v>12.808374682019814</v>
      </c>
      <c r="H1021" s="1">
        <f t="shared" si="1235"/>
        <v>10.726781587126139</v>
      </c>
      <c r="I1021" s="1">
        <f t="shared" si="1235"/>
        <v>9.035734595685236</v>
      </c>
      <c r="J1021" s="1">
        <f t="shared" si="1235"/>
        <v>8.3878751771141573</v>
      </c>
      <c r="K1021" s="1">
        <f t="shared" si="1235"/>
        <v>7.3636844130899739</v>
      </c>
      <c r="L1021" s="1">
        <f t="shared" si="1235"/>
        <v>6.5025147383188884</v>
      </c>
      <c r="M1021" s="1">
        <f t="shared" si="1235"/>
        <v>5.3786587429174624</v>
      </c>
      <c r="N1021" s="1">
        <f t="shared" si="1235"/>
        <v>5.0466987358005975</v>
      </c>
      <c r="O1021" s="1">
        <f t="shared" si="1235"/>
        <v>4.2797005734952549</v>
      </c>
      <c r="P1021" s="1">
        <f>P1022</f>
        <v>4.0240268796358052</v>
      </c>
      <c r="Q1021" s="1">
        <f>Q1022</f>
        <v>2.5137711864571841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12.682057300830607</v>
      </c>
      <c r="G1022" s="1">
        <f>[1]Residential!C$22-G1024-G1025</f>
        <v>12.808374682019814</v>
      </c>
      <c r="H1022" s="1">
        <f>[1]Residential!D$22-H1024-H1025</f>
        <v>10.726781587126139</v>
      </c>
      <c r="I1022" s="1">
        <f>[1]Residential!E$22-I1024-I1025</f>
        <v>9.035734595685236</v>
      </c>
      <c r="J1022" s="1">
        <f>[1]Residential!F$22-J1024-J1025</f>
        <v>8.3878751771141573</v>
      </c>
      <c r="K1022" s="1">
        <f>[1]Residential!G$22-K1024-K1025</f>
        <v>7.3636844130899739</v>
      </c>
      <c r="L1022" s="1">
        <f>[1]Residential!H$22-L1024-L1025</f>
        <v>6.5025147383188884</v>
      </c>
      <c r="M1022" s="1">
        <f>[1]Residential!I$22-M1024-M1025</f>
        <v>5.3786587429174624</v>
      </c>
      <c r="N1022" s="1">
        <f>[1]Residential!J$22-N1024-N1025</f>
        <v>5.0466987358005975</v>
      </c>
      <c r="O1022" s="1">
        <f>[1]Residential!K$22-O1024-O1025</f>
        <v>4.2797005734952549</v>
      </c>
      <c r="P1022" s="1">
        <f>[1]Residential!L$22-P1024-P1025</f>
        <v>4.0240268796358052</v>
      </c>
      <c r="Q1022" s="1">
        <f>[1]Residential!M$22-Q1024-Q1025</f>
        <v>2.5137711864571841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1.0409505684945459</v>
      </c>
      <c r="G1023" s="1">
        <f t="shared" ref="G1023" si="1236">G1024</f>
        <v>1.1944830586426052</v>
      </c>
      <c r="H1023" s="1">
        <f t="shared" ref="H1023" si="1237">H1024</f>
        <v>0.62835531659214106</v>
      </c>
      <c r="I1023" s="1">
        <f t="shared" ref="I1023" si="1238">I1024</f>
        <v>0.52903890620815863</v>
      </c>
      <c r="J1023" s="1">
        <f t="shared" ref="J1023" si="1239">J1024</f>
        <v>0.49099754658991385</v>
      </c>
      <c r="K1023" s="1">
        <f t="shared" ref="K1023:O1023" si="1240">K1024</f>
        <v>0.43105057019130943</v>
      </c>
      <c r="L1023" s="1">
        <f t="shared" si="1240"/>
        <v>0.3806966212136183</v>
      </c>
      <c r="M1023" s="1">
        <f t="shared" si="1240"/>
        <v>0.31498868786848122</v>
      </c>
      <c r="N1023" s="1">
        <f t="shared" si="1240"/>
        <v>0.2954847814529919</v>
      </c>
      <c r="O1023" s="1">
        <f t="shared" si="1240"/>
        <v>0.25094731417605204</v>
      </c>
      <c r="P1023" s="1">
        <f>P1024</f>
        <v>0.23575639045368649</v>
      </c>
      <c r="Q1023" s="1">
        <f>Q1024</f>
        <v>0.14824946650861898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1.0409505684945459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1.1944830586426052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0.62835531659214106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0.52903890620815863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0.49099754658991385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0.43105057019130943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0.3806966212136183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0.31498868786848122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0.2954847814529919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0.25094731417605204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0.23575639045368649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0.14824946650861898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3.2682187914646077</v>
      </c>
      <c r="G1025" s="1">
        <f t="shared" ref="G1025:K1025" si="1241">G1026+G1028</f>
        <v>3.8319871733436344</v>
      </c>
      <c r="H1025" s="1">
        <f t="shared" si="1241"/>
        <v>3.7284655151385935</v>
      </c>
      <c r="I1025" s="1">
        <f t="shared" si="1241"/>
        <v>3.8853507668633154</v>
      </c>
      <c r="J1025" s="1">
        <f t="shared" si="1241"/>
        <v>4.0205159746051358</v>
      </c>
      <c r="K1025" s="1">
        <f t="shared" si="1241"/>
        <v>4.1217648790367516</v>
      </c>
      <c r="L1025" s="1">
        <f t="shared" ref="L1025:O1025" si="1242">L1026+L1028</f>
        <v>4.2021806694200556</v>
      </c>
      <c r="M1025" s="1">
        <f t="shared" si="1242"/>
        <v>4.2681847018383223</v>
      </c>
      <c r="N1025" s="1">
        <f t="shared" si="1242"/>
        <v>4.3178960510368602</v>
      </c>
      <c r="O1025" s="1">
        <f t="shared" si="1242"/>
        <v>4.3623081502246208</v>
      </c>
      <c r="P1025" s="1">
        <f>P1026+P1028</f>
        <v>4.3623982720409487</v>
      </c>
      <c r="Q1025" s="1">
        <f>Q1026+Q1028</f>
        <v>4.3635184117300083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2.9965481624863433</v>
      </c>
      <c r="G1026" s="1">
        <f t="shared" ref="G1026:O1026" si="1243">G1027</f>
        <v>3.5202474343115049</v>
      </c>
      <c r="H1026" s="1">
        <f t="shared" si="1243"/>
        <v>3.5222768473437567</v>
      </c>
      <c r="I1026" s="1">
        <f t="shared" si="1243"/>
        <v>3.670476205997617</v>
      </c>
      <c r="J1026" s="1">
        <f t="shared" si="1243"/>
        <v>3.7981726857731943</v>
      </c>
      <c r="K1026" s="1">
        <f t="shared" si="1243"/>
        <v>3.8938191272984897</v>
      </c>
      <c r="L1026" s="1">
        <f t="shared" si="1243"/>
        <v>3.9697834980412017</v>
      </c>
      <c r="M1026" s="1">
        <f t="shared" si="1243"/>
        <v>4.0320872288207541</v>
      </c>
      <c r="N1026" s="1">
        <f t="shared" si="1243"/>
        <v>4.0790903127333156</v>
      </c>
      <c r="O1026" s="1">
        <f t="shared" si="1243"/>
        <v>4.1209898334458197</v>
      </c>
      <c r="P1026" s="1">
        <f>P1027</f>
        <v>4.1211012827443554</v>
      </c>
      <c r="Q1026" s="1">
        <f>Q1027</f>
        <v>4.1220024681946805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2.9965481624863433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3.5202474343115049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3.5222768473437567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3.670476205997617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3.7981726857731943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3.8938191272984897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3.9697834980412017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4.0320872288207541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4.0790903127333156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4.1209898334458197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4.1211012827443554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4.1220024681946805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0.27167062897826433</v>
      </c>
      <c r="G1028" s="1">
        <f t="shared" ref="G1028:O1028" si="1244">G1029</f>
        <v>0.31173973903212943</v>
      </c>
      <c r="H1028" s="1">
        <f t="shared" si="1244"/>
        <v>0.20618866779483697</v>
      </c>
      <c r="I1028" s="1">
        <f t="shared" si="1244"/>
        <v>0.21487456086569814</v>
      </c>
      <c r="J1028" s="1">
        <f t="shared" si="1244"/>
        <v>0.2223432888319411</v>
      </c>
      <c r="K1028" s="1">
        <f t="shared" si="1244"/>
        <v>0.2279457517382617</v>
      </c>
      <c r="L1028" s="1">
        <f t="shared" si="1244"/>
        <v>0.23239717137885357</v>
      </c>
      <c r="M1028" s="1">
        <f t="shared" si="1244"/>
        <v>0.23609747301756789</v>
      </c>
      <c r="N1028" s="1">
        <f t="shared" si="1244"/>
        <v>0.23880573830354426</v>
      </c>
      <c r="O1028" s="1">
        <f t="shared" si="1244"/>
        <v>0.24131831677880103</v>
      </c>
      <c r="P1028" s="1">
        <f>P1029</f>
        <v>0.24129698929659327</v>
      </c>
      <c r="Q1028" s="1">
        <f>Q1029</f>
        <v>0.24151594353532754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0.27167062897826433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0.31173973903212943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0.20618866779483697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0.21487456086569814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0.2223432888319411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0.2279457517382617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0.23239717137885357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0.23609747301756789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0.23880573830354426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0.24131831677880103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0.24129698929659327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0.24151594353532754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2.506835210414402</v>
      </c>
      <c r="G1030" s="1">
        <f>[1]Residential!C$23</f>
        <v>2.9280651738987511</v>
      </c>
      <c r="H1030" s="1">
        <f>[1]Residential!D$23</f>
        <v>2.8804217159873038</v>
      </c>
      <c r="I1030" s="1">
        <f>[1]Residential!E$23</f>
        <v>2.4784651126717936</v>
      </c>
      <c r="J1030" s="1">
        <f>[1]Residential!F$23</f>
        <v>2.0531413774790899</v>
      </c>
      <c r="K1030" s="1">
        <f>[1]Residential!G$23</f>
        <v>1.9758941147625377</v>
      </c>
      <c r="L1030" s="1">
        <f>[1]Residential!H$23</f>
        <v>1.9730418856829983</v>
      </c>
      <c r="M1030" s="1">
        <f>[1]Residential!I$23</f>
        <v>1.9078977274087765</v>
      </c>
      <c r="N1030" s="1">
        <f>[1]Residential!J$23</f>
        <v>1.9068511995707245</v>
      </c>
      <c r="O1030" s="1">
        <f>[1]Residential!K$23</f>
        <v>1.8465617328404882</v>
      </c>
      <c r="P1030" s="1">
        <f>[1]Residential!L$23</f>
        <v>1.8237317335713801</v>
      </c>
      <c r="Q1030" s="1">
        <f>[1]Residential!M$23</f>
        <v>1.8316277482659538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0.78534718575455098</v>
      </c>
      <c r="G1031" s="1">
        <f t="shared" ref="G1031:O1031" si="1245">G1032</f>
        <v>0.94131315043590646</v>
      </c>
      <c r="H1031" s="1">
        <f t="shared" si="1245"/>
        <v>0.94478568351176517</v>
      </c>
      <c r="I1031" s="1">
        <f t="shared" si="1245"/>
        <v>0.95384600600370295</v>
      </c>
      <c r="J1031" s="1">
        <f t="shared" si="1245"/>
        <v>0.90337811920037292</v>
      </c>
      <c r="K1031" s="1">
        <f t="shared" si="1245"/>
        <v>0.86939331905329476</v>
      </c>
      <c r="L1031" s="1">
        <f t="shared" si="1245"/>
        <v>0.86814146869684328</v>
      </c>
      <c r="M1031" s="1">
        <f t="shared" si="1245"/>
        <v>0.83947564858176849</v>
      </c>
      <c r="N1031" s="1">
        <f t="shared" si="1245"/>
        <v>0.8389996354236362</v>
      </c>
      <c r="O1031" s="1">
        <f t="shared" si="1245"/>
        <v>0.81250131441098605</v>
      </c>
      <c r="P1031" s="1">
        <f>P1032</f>
        <v>0.80244337914801078</v>
      </c>
      <c r="Q1031" s="1">
        <f>Q1032</f>
        <v>0.80589805516019308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0.78534718575455098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0.94131315043590646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0.94478568351176517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0.95384600600370295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0.90337811920037292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0.86939331905329476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0.86814146869684328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0.83947564858176849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0.8389996354236362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0.81250131441098605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0.80244337914801078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0.80589805516019308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1.9867520234628446</v>
      </c>
      <c r="H1033" s="1">
        <f t="shared" si="1246"/>
        <v>1.9356360324755386</v>
      </c>
      <c r="I1033" s="1">
        <f t="shared" si="1246"/>
        <v>1.5246191066680908</v>
      </c>
      <c r="J1033" s="1">
        <f t="shared" si="1246"/>
        <v>1.1497632582787169</v>
      </c>
      <c r="K1033" s="1">
        <f t="shared" si="1246"/>
        <v>1.106500795709243</v>
      </c>
      <c r="L1033" s="1">
        <f t="shared" ref="L1033:O1033" si="1247">L1030-L1031</f>
        <v>1.1049004169861552</v>
      </c>
      <c r="M1033" s="1">
        <f t="shared" si="1247"/>
        <v>1.068422078827008</v>
      </c>
      <c r="N1033" s="1">
        <f t="shared" si="1247"/>
        <v>1.0678515641470883</v>
      </c>
      <c r="O1033" s="1">
        <f t="shared" si="1247"/>
        <v>1.0340604184295021</v>
      </c>
      <c r="P1033" s="1">
        <f>P1030-P1031</f>
        <v>1.0212883544233693</v>
      </c>
      <c r="Q1033" s="1">
        <f>Q1030-Q1031</f>
        <v>1.0257296931057607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1.9867520234628446</v>
      </c>
      <c r="H1034" s="1">
        <f t="shared" si="1248"/>
        <v>1.9356360324755386</v>
      </c>
      <c r="I1034" s="1">
        <f t="shared" si="1248"/>
        <v>1.5246191066680908</v>
      </c>
      <c r="J1034" s="1">
        <f t="shared" si="1248"/>
        <v>1.1497632582787169</v>
      </c>
      <c r="K1034" s="1">
        <f t="shared" si="1248"/>
        <v>1.106500795709243</v>
      </c>
      <c r="L1034" s="1">
        <f t="shared" ref="L1034:O1034" si="1249">L1033</f>
        <v>1.1049004169861552</v>
      </c>
      <c r="M1034" s="1">
        <f t="shared" si="1249"/>
        <v>1.068422078827008</v>
      </c>
      <c r="N1034" s="1">
        <f t="shared" si="1249"/>
        <v>1.0678515641470883</v>
      </c>
      <c r="O1034" s="1">
        <f t="shared" si="1249"/>
        <v>1.0340604184295021</v>
      </c>
      <c r="P1034" s="1">
        <f>P1033</f>
        <v>1.0212883544233693</v>
      </c>
      <c r="Q1034" s="1">
        <f>Q1033</f>
        <v>1.0257296931057607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4.0219560999119981E-3</v>
      </c>
      <c r="J1035" s="1">
        <f>[1]Residential!F$24</f>
        <v>9.6577587036243868E-3</v>
      </c>
      <c r="K1035" s="1">
        <f>[1]Residential!G$24</f>
        <v>1.1267936565024495E-2</v>
      </c>
      <c r="L1035" s="1">
        <f>[1]Residential!H$24</f>
        <v>1.2775700790364769E-2</v>
      </c>
      <c r="M1035" s="1">
        <f>[1]Residential!I$24</f>
        <v>3.4033842135461623E-2</v>
      </c>
      <c r="N1035" s="1">
        <f>[1]Residential!J$24</f>
        <v>3.0608158115902194E-2</v>
      </c>
      <c r="O1035" s="1">
        <f>[1]Residential!K$24</f>
        <v>0.10556840914124539</v>
      </c>
      <c r="P1035" s="1">
        <f>[1]Residential!L$24</f>
        <v>0.12345530084307334</v>
      </c>
      <c r="Q1035" s="1">
        <f>[1]Residential!M$24</f>
        <v>0.13680002365051325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4.0219560999119981E-3</v>
      </c>
      <c r="J1036" s="1">
        <f t="shared" si="1250"/>
        <v>9.6577587036243868E-3</v>
      </c>
      <c r="K1036" s="1">
        <f t="shared" si="1250"/>
        <v>1.1267936565024495E-2</v>
      </c>
      <c r="L1036" s="1">
        <f t="shared" ref="L1036:O1036" si="1251">L1035-L1038-L1040</f>
        <v>1.2775700790364769E-2</v>
      </c>
      <c r="M1036" s="1">
        <f t="shared" si="1251"/>
        <v>3.4033842135461623E-2</v>
      </c>
      <c r="N1036" s="1">
        <f t="shared" si="1251"/>
        <v>3.0608158115902194E-2</v>
      </c>
      <c r="O1036" s="1">
        <f t="shared" si="1251"/>
        <v>0.10556840914124539</v>
      </c>
      <c r="P1036" s="1">
        <f>P1035-P1038-P1040</f>
        <v>0.12345530084307334</v>
      </c>
      <c r="Q1036" s="1">
        <f>Q1035-Q1038-Q1040</f>
        <v>0.13680002365051325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5.7341422901163392</v>
      </c>
      <c r="G1042" s="1">
        <f>[1]Residential!C$21</f>
        <v>9.675720485979193</v>
      </c>
      <c r="H1042" s="1">
        <f>[1]Residential!D$21</f>
        <v>10.390097547237222</v>
      </c>
      <c r="I1042" s="1">
        <f>[1]Residential!E$21</f>
        <v>10.184766855332008</v>
      </c>
      <c r="J1042" s="1">
        <f>[1]Residential!F$21</f>
        <v>10.400087261190736</v>
      </c>
      <c r="K1042" s="1">
        <f>[1]Residential!G$21</f>
        <v>11.426389134958169</v>
      </c>
      <c r="L1042" s="1">
        <f>[1]Residential!H$21</f>
        <v>10.624298775790272</v>
      </c>
      <c r="M1042" s="1">
        <f>[1]Residential!I$21</f>
        <v>11.250020035646639</v>
      </c>
      <c r="N1042" s="1">
        <f>[1]Residential!J$21</f>
        <v>10.998646738324306</v>
      </c>
      <c r="O1042" s="1">
        <f>[1]Residential!K$21</f>
        <v>10.540359831484029</v>
      </c>
      <c r="P1042" s="1">
        <f>[1]Residential!L$21</f>
        <v>10.897586646969167</v>
      </c>
      <c r="Q1042" s="1">
        <f>[1]Residential!M$21</f>
        <v>9.8941472022100108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0.10989609012867126</v>
      </c>
      <c r="G1043" s="1">
        <f t="shared" ref="G1043:K1043" si="1256">SUM(G1044:G1046)</f>
        <v>7.1070897984163911E-2</v>
      </c>
      <c r="H1043" s="1">
        <f t="shared" si="1256"/>
        <v>0.35474052339398005</v>
      </c>
      <c r="I1043" s="1">
        <f t="shared" si="1256"/>
        <v>1.3886740250869709</v>
      </c>
      <c r="J1043" s="1">
        <f t="shared" si="1256"/>
        <v>1.559818370530728</v>
      </c>
      <c r="K1043" s="1">
        <f t="shared" si="1256"/>
        <v>1.7554944546860127</v>
      </c>
      <c r="L1043" s="1">
        <f t="shared" ref="L1043:O1043" si="1257">SUM(L1044:L1046)</f>
        <v>1.6350994377352595</v>
      </c>
      <c r="M1043" s="1">
        <f t="shared" si="1257"/>
        <v>1.8438248857113888</v>
      </c>
      <c r="N1043" s="1">
        <f t="shared" si="1257"/>
        <v>1.7597778666452566</v>
      </c>
      <c r="O1043" s="1">
        <f t="shared" si="1257"/>
        <v>1.8447334226060184</v>
      </c>
      <c r="P1043" s="1">
        <f>SUM(P1044:P1046)</f>
        <v>1.8909416266596695</v>
      </c>
      <c r="Q1043" s="1">
        <f>SUM(Q1044:Q1046)</f>
        <v>2.0153017972624192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0.10989609012867126</v>
      </c>
      <c r="G1044" s="1">
        <f t="shared" si="1258"/>
        <v>7.1070897984163911E-2</v>
      </c>
      <c r="H1044" s="1">
        <f t="shared" si="1258"/>
        <v>0.35474052339398005</v>
      </c>
      <c r="I1044" s="1">
        <f t="shared" si="1258"/>
        <v>1.3428216789505576</v>
      </c>
      <c r="J1044" s="1">
        <f t="shared" si="1258"/>
        <v>1.4931927086609382</v>
      </c>
      <c r="K1044" s="1">
        <f t="shared" si="1258"/>
        <v>1.6893019171568011</v>
      </c>
      <c r="L1044" s="1">
        <f t="shared" ref="L1044:O1044" si="1259">SUM(L244,L246)</f>
        <v>1.5694695361933078</v>
      </c>
      <c r="M1044" s="1">
        <f t="shared" si="1259"/>
        <v>1.7114438026722121</v>
      </c>
      <c r="N1044" s="1">
        <f t="shared" si="1259"/>
        <v>1.6387821958498383</v>
      </c>
      <c r="O1044" s="1">
        <f t="shared" si="1259"/>
        <v>1.7054072227324397</v>
      </c>
      <c r="P1044" s="1">
        <f>SUM(P244,P246)</f>
        <v>1.7738688997116177</v>
      </c>
      <c r="Q1044" s="1">
        <f>SUM(Q244,Q246)</f>
        <v>1.8049810802007309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4.5852346136413383E-2</v>
      </c>
      <c r="J1046" s="1">
        <f t="shared" si="1261"/>
        <v>6.6625661869789715E-2</v>
      </c>
      <c r="K1046" s="1">
        <f t="shared" si="1261"/>
        <v>6.6192537529211642E-2</v>
      </c>
      <c r="L1046" s="1">
        <f t="shared" ref="L1046:O1046" si="1262">SUM(L285,L286)</f>
        <v>6.5629901541951766E-2</v>
      </c>
      <c r="M1046" s="1">
        <f t="shared" si="1262"/>
        <v>0.13238108303917662</v>
      </c>
      <c r="N1046" s="1">
        <f t="shared" si="1262"/>
        <v>0.12099567079541822</v>
      </c>
      <c r="O1046" s="1">
        <f t="shared" si="1262"/>
        <v>0.13932619987357867</v>
      </c>
      <c r="P1046" s="1">
        <f>SUM(P285,P286)</f>
        <v>0.11707272694805189</v>
      </c>
      <c r="Q1046" s="1">
        <f>SUM(Q285,Q286)</f>
        <v>0.21032071706168842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5.6242461999876676</v>
      </c>
      <c r="G1047" s="1">
        <f t="shared" ref="G1047:K1047" si="1263">G1042-G1043</f>
        <v>9.6046495879950289</v>
      </c>
      <c r="H1047" s="1">
        <f t="shared" si="1263"/>
        <v>10.035357023843241</v>
      </c>
      <c r="I1047" s="1">
        <f t="shared" si="1263"/>
        <v>8.796092830245037</v>
      </c>
      <c r="J1047" s="1">
        <f t="shared" si="1263"/>
        <v>8.840268890660008</v>
      </c>
      <c r="K1047" s="1">
        <f t="shared" si="1263"/>
        <v>9.6708946802721574</v>
      </c>
      <c r="L1047" s="1">
        <f t="shared" ref="L1047:O1047" si="1264">L1042-L1043</f>
        <v>8.9891993380550126</v>
      </c>
      <c r="M1047" s="1">
        <f t="shared" si="1264"/>
        <v>9.4061951499352503</v>
      </c>
      <c r="N1047" s="1">
        <f t="shared" si="1264"/>
        <v>9.238868871679049</v>
      </c>
      <c r="O1047" s="1">
        <f t="shared" si="1264"/>
        <v>8.6956264088780095</v>
      </c>
      <c r="P1047" s="1">
        <f>P1042-P1043</f>
        <v>9.006645020309497</v>
      </c>
      <c r="Q1047" s="1">
        <f>Q1042-Q1043</f>
        <v>7.878845404947592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15.195009653176477</v>
      </c>
      <c r="G1048" s="1">
        <f>[1]Residential!C$25</f>
        <v>18.073622087096943</v>
      </c>
      <c r="H1048" s="1">
        <f>[1]Residential!D$25</f>
        <v>20.328129170491394</v>
      </c>
      <c r="I1048" s="1">
        <f>[1]Residential!E$25</f>
        <v>22.908988627681275</v>
      </c>
      <c r="J1048" s="1">
        <f>[1]Residential!F$25</f>
        <v>29.184283711778384</v>
      </c>
      <c r="K1048" s="1">
        <f>[1]Residential!G$25</f>
        <v>31.342786300910056</v>
      </c>
      <c r="L1048" s="1">
        <f>[1]Residential!H$25</f>
        <v>32.716655586085722</v>
      </c>
      <c r="M1048" s="1">
        <f>[1]Residential!I$25</f>
        <v>35.535309858654379</v>
      </c>
      <c r="N1048" s="1">
        <f>[1]Residential!J$25</f>
        <v>37.374694651429913</v>
      </c>
      <c r="O1048" s="1">
        <f>[1]Residential!K$25</f>
        <v>37.768250385086105</v>
      </c>
      <c r="P1048" s="1">
        <f>[1]Residential!L$25</f>
        <v>39.141769585270893</v>
      </c>
      <c r="Q1048" s="1">
        <f>[1]Residential!M$25</f>
        <v>40.005083978061876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13.104002343417042</v>
      </c>
      <c r="G1049" s="1">
        <f t="shared" ref="G1049:K1049" si="1265">G1048-G1052</f>
        <v>15.72458807261102</v>
      </c>
      <c r="H1049" s="1">
        <f t="shared" si="1265"/>
        <v>17.146212906559452</v>
      </c>
      <c r="I1049" s="1">
        <f t="shared" si="1265"/>
        <v>19.031716432366004</v>
      </c>
      <c r="J1049" s="1">
        <f t="shared" si="1265"/>
        <v>23.859107542484921</v>
      </c>
      <c r="K1049" s="1">
        <f t="shared" si="1265"/>
        <v>25.433343436671606</v>
      </c>
      <c r="L1049" s="1">
        <f t="shared" ref="L1049:O1049" si="1266">L1048-L1052</f>
        <v>26.310595964360658</v>
      </c>
      <c r="M1049" s="1">
        <f t="shared" si="1266"/>
        <v>28.543366419143563</v>
      </c>
      <c r="N1049" s="1">
        <f t="shared" si="1266"/>
        <v>28.885895179208624</v>
      </c>
      <c r="O1049" s="1">
        <f t="shared" si="1266"/>
        <v>29.114609148704513</v>
      </c>
      <c r="P1049" s="1">
        <f>P1048-P1052</f>
        <v>30.917021975671933</v>
      </c>
      <c r="Q1049" s="1">
        <f>Q1048-Q1052</f>
        <v>30.943353749601101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13.104002343417042</v>
      </c>
      <c r="G1050" s="1">
        <f t="shared" ref="G1050:K1050" si="1267">G1049-G1051</f>
        <v>15.72458807261102</v>
      </c>
      <c r="H1050" s="1">
        <f t="shared" si="1267"/>
        <v>17.121664824746979</v>
      </c>
      <c r="I1050" s="1">
        <f t="shared" si="1267"/>
        <v>19.005399427440182</v>
      </c>
      <c r="J1050" s="1">
        <f t="shared" si="1267"/>
        <v>22.492753259841244</v>
      </c>
      <c r="K1050" s="1">
        <f t="shared" si="1267"/>
        <v>22.769753774676445</v>
      </c>
      <c r="L1050" s="1">
        <f t="shared" ref="L1050:O1050" si="1268">L1049-L1051</f>
        <v>22.991931464535707</v>
      </c>
      <c r="M1050" s="1">
        <f t="shared" si="1268"/>
        <v>23.510025629112306</v>
      </c>
      <c r="N1050" s="1">
        <f t="shared" si="1268"/>
        <v>23.510406043437477</v>
      </c>
      <c r="O1050" s="1">
        <f t="shared" si="1268"/>
        <v>23.510781458575302</v>
      </c>
      <c r="P1050" s="1">
        <f>P1049-P1051</f>
        <v>23.514921110972821</v>
      </c>
      <c r="Q1050" s="1">
        <f>Q1049-Q1051</f>
        <v>23.516029334578857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2.454808181247229E-2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2.6317004925821952E-2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1.3663542826436783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2.66358966199516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3.3186644998249522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5.0333407900312581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5.3754891357711454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5.6038276901292123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7.4021008646991113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7.4273244150222437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2.0910073097594353</v>
      </c>
      <c r="G1052" s="1">
        <f t="shared" ref="G1052:K1052" si="1269">SUM(G1053:G1054)</f>
        <v>2.3490340144859223</v>
      </c>
      <c r="H1052" s="1">
        <f t="shared" si="1269"/>
        <v>3.1819162639319418</v>
      </c>
      <c r="I1052" s="1">
        <f t="shared" si="1269"/>
        <v>3.8772721953152725</v>
      </c>
      <c r="J1052" s="1">
        <f t="shared" si="1269"/>
        <v>5.3251761692934618</v>
      </c>
      <c r="K1052" s="1">
        <f t="shared" si="1269"/>
        <v>5.9094428642384482</v>
      </c>
      <c r="L1052" s="1">
        <f t="shared" ref="L1052:O1052" si="1270">SUM(L1053:L1054)</f>
        <v>6.4060596217250643</v>
      </c>
      <c r="M1052" s="1">
        <f t="shared" si="1270"/>
        <v>6.9919434395108171</v>
      </c>
      <c r="N1052" s="1">
        <f t="shared" si="1270"/>
        <v>8.4887994722212863</v>
      </c>
      <c r="O1052" s="1">
        <f t="shared" si="1270"/>
        <v>8.653641236381592</v>
      </c>
      <c r="P1052" s="1">
        <f>SUM(P1053:P1054)</f>
        <v>8.2247476095989605</v>
      </c>
      <c r="Q1052" s="1">
        <f>SUM(Q1053:Q1054)</f>
        <v>9.0617302284607764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2.0910073097594353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2.3490340144859223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3.1778547657823446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3.8725767922734424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5.1032859372297352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5.311691890531347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5.5755353218733834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5.5839389796944108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6.9849192725518314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7.085930547536309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6.156880606389965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6.9839322681362734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4.0614981495971378E-3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4.6954030418299474E-3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0.22189023206372688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0.59775097370710106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0.83052429985168086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1.4080044598164065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1.5038801996694551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1.5677106888452834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2.0678670032089959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2.0777979603245029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156.24815283883689</v>
      </c>
      <c r="G1055" s="3">
        <f>[1]Residential!C$245</f>
        <v>162.14759443916157</v>
      </c>
      <c r="H1055" s="3">
        <f>[1]Residential!D$245</f>
        <v>162.16484231155954</v>
      </c>
      <c r="I1055" s="3">
        <f>[1]Residential!E$245</f>
        <v>161.91116181878283</v>
      </c>
      <c r="J1055" s="3">
        <f>[1]Residential!F$245</f>
        <v>161.78347032485058</v>
      </c>
      <c r="K1055" s="3">
        <f>[1]Residential!G$245</f>
        <v>159.25601479548718</v>
      </c>
      <c r="L1055" s="3">
        <f>[1]Residential!H$245</f>
        <v>155.56889536170064</v>
      </c>
      <c r="M1055" s="3">
        <f>[1]Residential!I$245</f>
        <v>151.93299409180676</v>
      </c>
      <c r="N1055" s="3">
        <f>[1]Residential!J$245</f>
        <v>147.02792332746671</v>
      </c>
      <c r="O1055" s="3">
        <f>[1]Residential!K$245</f>
        <v>140.4790016835459</v>
      </c>
      <c r="P1055" s="3">
        <f>[1]Residential!L$245</f>
        <v>137.8442026126493</v>
      </c>
      <c r="Q1055" s="3">
        <f>[1]Residential!M$245</f>
        <v>120.78202678124079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129.26976449692907</v>
      </c>
      <c r="G1056" s="1">
        <f>[1]Residential!C$116</f>
        <v>136.21701922348871</v>
      </c>
      <c r="H1056" s="1">
        <f>[1]Residential!D$116</f>
        <v>136.20665053788716</v>
      </c>
      <c r="I1056" s="1">
        <f>[1]Residential!E$116</f>
        <v>136.283222627171</v>
      </c>
      <c r="J1056" s="1">
        <f>[1]Residential!F$116</f>
        <v>136.0554739369652</v>
      </c>
      <c r="K1056" s="1">
        <f>[1]Residential!G$116</f>
        <v>133.64839227780814</v>
      </c>
      <c r="L1056" s="1">
        <f>[1]Residential!H$116</f>
        <v>130.1727494263769</v>
      </c>
      <c r="M1056" s="1">
        <f>[1]Residential!I$116</f>
        <v>126.76248361223385</v>
      </c>
      <c r="N1056" s="1">
        <f>[1]Residential!J$116</f>
        <v>121.53286369421255</v>
      </c>
      <c r="O1056" s="1">
        <f>[1]Residential!K$116</f>
        <v>115.44858973222864</v>
      </c>
      <c r="P1056" s="1">
        <f>[1]Residential!L$116</f>
        <v>113.27323268686924</v>
      </c>
      <c r="Q1056" s="1">
        <f>[1]Residential!M$116</f>
        <v>96.626265591195477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27.968397357562615</v>
      </c>
      <c r="G1057" s="1">
        <f t="shared" ref="G1057:K1057" si="1273">SUM(G1058:G1059)</f>
        <v>30.401255895850461</v>
      </c>
      <c r="H1057" s="1">
        <f t="shared" si="1273"/>
        <v>33.202043274511063</v>
      </c>
      <c r="I1057" s="1">
        <f t="shared" si="1273"/>
        <v>32.748083511624827</v>
      </c>
      <c r="J1057" s="1">
        <f t="shared" si="1273"/>
        <v>36.603155368286231</v>
      </c>
      <c r="K1057" s="1">
        <f t="shared" si="1273"/>
        <v>35.939382044379926</v>
      </c>
      <c r="L1057" s="1">
        <f t="shared" ref="L1057:O1057" si="1274">SUM(L1058:L1059)</f>
        <v>34.74235557844964</v>
      </c>
      <c r="M1057" s="1">
        <f t="shared" si="1274"/>
        <v>34.133966378572659</v>
      </c>
      <c r="N1057" s="1">
        <f t="shared" si="1274"/>
        <v>32.309919986816354</v>
      </c>
      <c r="O1057" s="1">
        <f t="shared" si="1274"/>
        <v>32.226842375103345</v>
      </c>
      <c r="P1057" s="1">
        <f>SUM(P1058:P1059)</f>
        <v>32.195302649263894</v>
      </c>
      <c r="Q1057" s="1">
        <f>SUM(Q1058:Q1059)</f>
        <v>32.099218118939767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8.9080303529793916</v>
      </c>
      <c r="G1058" s="1">
        <f>[1]Residential!C$102</f>
        <v>7.6983003353943174</v>
      </c>
      <c r="H1058" s="1">
        <f>[1]Residential!D$102</f>
        <v>8.7425220963010926</v>
      </c>
      <c r="I1058" s="1">
        <f>[1]Residential!E$102</f>
        <v>6.037792424411613</v>
      </c>
      <c r="J1058" s="1">
        <f>[1]Residential!F$102</f>
        <v>5.4035298788290174</v>
      </c>
      <c r="K1058" s="1">
        <f>[1]Residential!G$102</f>
        <v>4.7363861309344299</v>
      </c>
      <c r="L1058" s="1">
        <f>[1]Residential!H$102</f>
        <v>3.5390200194369004</v>
      </c>
      <c r="M1058" s="1">
        <f>[1]Residential!I$102</f>
        <v>2.5170353601112696</v>
      </c>
      <c r="N1058" s="1">
        <f>[1]Residential!J$102</f>
        <v>0.69247737667630349</v>
      </c>
      <c r="O1058" s="1">
        <f>[1]Residential!K$102</f>
        <v>0.60889489632966642</v>
      </c>
      <c r="P1058" s="1">
        <f>[1]Residential!L$102</f>
        <v>0.57178805174870662</v>
      </c>
      <c r="Q1058" s="1">
        <f>[1]Residential!M$102</f>
        <v>0.47421315174751427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19.060367004583224</v>
      </c>
      <c r="G1059" s="1">
        <f>[1]Residential!C$104</f>
        <v>22.702955560456143</v>
      </c>
      <c r="H1059" s="1">
        <f>[1]Residential!D$104</f>
        <v>24.459521178209968</v>
      </c>
      <c r="I1059" s="1">
        <f>[1]Residential!E$104</f>
        <v>26.710291087213214</v>
      </c>
      <c r="J1059" s="1">
        <f>[1]Residential!F$104</f>
        <v>31.199625489457212</v>
      </c>
      <c r="K1059" s="1">
        <f>[1]Residential!G$104</f>
        <v>31.202995913445495</v>
      </c>
      <c r="L1059" s="1">
        <f>[1]Residential!H$104</f>
        <v>31.203335559012743</v>
      </c>
      <c r="M1059" s="1">
        <f>[1]Residential!I$104</f>
        <v>31.616931018461386</v>
      </c>
      <c r="N1059" s="1">
        <f>[1]Residential!J$104</f>
        <v>31.617442610140053</v>
      </c>
      <c r="O1059" s="1">
        <f>[1]Residential!K$104</f>
        <v>31.617947478773676</v>
      </c>
      <c r="P1059" s="1">
        <f>[1]Residential!L$104</f>
        <v>31.623514597515189</v>
      </c>
      <c r="Q1059" s="1">
        <f>[1]Residential!M$104</f>
        <v>31.62500496719225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45.124404349022953</v>
      </c>
      <c r="G1060" s="1">
        <f t="shared" ref="G1060:O1060" si="1275">G1061</f>
        <v>38.542680043155514</v>
      </c>
      <c r="H1060" s="1">
        <f t="shared" si="1275"/>
        <v>38.548097400831125</v>
      </c>
      <c r="I1060" s="1">
        <f t="shared" si="1275"/>
        <v>38.817648486864258</v>
      </c>
      <c r="J1060" s="1">
        <f t="shared" si="1275"/>
        <v>32.320800940423069</v>
      </c>
      <c r="K1060" s="1">
        <f t="shared" si="1275"/>
        <v>30.068707783522072</v>
      </c>
      <c r="L1060" s="1">
        <f t="shared" si="1275"/>
        <v>29.034202211505438</v>
      </c>
      <c r="M1060" s="1">
        <f t="shared" si="1275"/>
        <v>24.722875765020063</v>
      </c>
      <c r="N1060" s="1">
        <f t="shared" si="1275"/>
        <v>23.095984950242165</v>
      </c>
      <c r="O1060" s="1">
        <f t="shared" si="1275"/>
        <v>19.841861569656821</v>
      </c>
      <c r="P1060" s="1">
        <f>P1061</f>
        <v>15.082536726598962</v>
      </c>
      <c r="Q1060" s="1">
        <f>Q1061</f>
        <v>5.9715008639485196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45.124404349022953</v>
      </c>
      <c r="G1061" s="1">
        <f>[1]Residential!C$105</f>
        <v>38.542680043155514</v>
      </c>
      <c r="H1061" s="1">
        <f>[1]Residential!D$105</f>
        <v>38.548097400831125</v>
      </c>
      <c r="I1061" s="1">
        <f>[1]Residential!E$105</f>
        <v>38.817648486864258</v>
      </c>
      <c r="J1061" s="1">
        <f>[1]Residential!F$105</f>
        <v>32.320800940423069</v>
      </c>
      <c r="K1061" s="1">
        <f>[1]Residential!G$105</f>
        <v>30.068707783522072</v>
      </c>
      <c r="L1061" s="1">
        <f>[1]Residential!H$105</f>
        <v>29.034202211505438</v>
      </c>
      <c r="M1061" s="1">
        <f>[1]Residential!I$105</f>
        <v>24.722875765020063</v>
      </c>
      <c r="N1061" s="1">
        <f>[1]Residential!J$105</f>
        <v>23.095984950242165</v>
      </c>
      <c r="O1061" s="1">
        <f>[1]Residential!K$105</f>
        <v>19.841861569656821</v>
      </c>
      <c r="P1061" s="1">
        <f>[1]Residential!L$105</f>
        <v>15.082536726598962</v>
      </c>
      <c r="Q1061" s="1">
        <f>[1]Residential!M$105</f>
        <v>5.9715008639485196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36.56994867919164</v>
      </c>
      <c r="G1062" s="1">
        <f t="shared" ref="G1062:K1062" si="1276">SUM(G1063:G1064)</f>
        <v>39.264530912125409</v>
      </c>
      <c r="H1062" s="1">
        <f t="shared" si="1276"/>
        <v>37.298035729366347</v>
      </c>
      <c r="I1062" s="1">
        <f t="shared" si="1276"/>
        <v>38.792787142745908</v>
      </c>
      <c r="J1062" s="1">
        <f t="shared" si="1276"/>
        <v>41.426199623799064</v>
      </c>
      <c r="K1062" s="1">
        <f t="shared" si="1276"/>
        <v>41.778560362855877</v>
      </c>
      <c r="L1062" s="1">
        <f t="shared" ref="L1062:O1062" si="1277">SUM(L1063:L1064)</f>
        <v>41.739701936082554</v>
      </c>
      <c r="M1062" s="1">
        <f t="shared" si="1277"/>
        <v>43.523377973920361</v>
      </c>
      <c r="N1062" s="1">
        <f t="shared" si="1277"/>
        <v>42.145513319363104</v>
      </c>
      <c r="O1062" s="1">
        <f t="shared" si="1277"/>
        <v>40.312191647725314</v>
      </c>
      <c r="P1062" s="1">
        <f>SUM(P1063:P1064)</f>
        <v>42.83135778198492</v>
      </c>
      <c r="Q1062" s="1">
        <f>SUM(Q1063:Q1064)</f>
        <v>37.286028827257354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36.56994867919164</v>
      </c>
      <c r="G1063" s="1">
        <f>[1]Residential!C$106</f>
        <v>39.264530912125409</v>
      </c>
      <c r="H1063" s="1">
        <f>[1]Residential!D$106</f>
        <v>37.248939565741402</v>
      </c>
      <c r="I1063" s="1">
        <f>[1]Residential!E$106</f>
        <v>38.742102540666551</v>
      </c>
      <c r="J1063" s="1">
        <f>[1]Residential!F$106</f>
        <v>38.871711182334799</v>
      </c>
      <c r="K1063" s="1">
        <f>[1]Residential!G$106</f>
        <v>36.931700486110586</v>
      </c>
      <c r="L1063" s="1">
        <f>[1]Residential!H$106</f>
        <v>35.828330795769361</v>
      </c>
      <c r="M1063" s="1">
        <f>[1]Residential!I$106</f>
        <v>34.733812713716524</v>
      </c>
      <c r="N1063" s="1">
        <f>[1]Residential!J$106</f>
        <v>32.758465127046321</v>
      </c>
      <c r="O1063" s="1">
        <f>[1]Residential!K$106</f>
        <v>30.526402994813104</v>
      </c>
      <c r="P1063" s="1">
        <f>[1]Residential!L$106</f>
        <v>29.905301048107361</v>
      </c>
      <c r="Q1063" s="1">
        <f>[1]Residential!M$106</f>
        <v>24.315924998039403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4.9096163624944573E-2</v>
      </c>
      <c r="I1064" s="1">
        <f>[1]Residential!E$107</f>
        <v>5.0684602079360798E-2</v>
      </c>
      <c r="J1064" s="1">
        <f>[1]Residential!F$107</f>
        <v>2.5544884414642688</v>
      </c>
      <c r="K1064" s="1">
        <f>[1]Residential!G$107</f>
        <v>4.84685987674529</v>
      </c>
      <c r="L1064" s="1">
        <f>[1]Residential!H$107</f>
        <v>5.9113711403131948</v>
      </c>
      <c r="M1064" s="1">
        <f>[1]Residential!I$107</f>
        <v>8.7895652602038403</v>
      </c>
      <c r="N1064" s="1">
        <f>[1]Residential!J$107</f>
        <v>9.3870481923167812</v>
      </c>
      <c r="O1064" s="1">
        <f>[1]Residential!K$107</f>
        <v>9.785788652912208</v>
      </c>
      <c r="P1064" s="1">
        <f>[1]Residential!L$107</f>
        <v>12.926056733877559</v>
      </c>
      <c r="Q1064" s="1">
        <f>[1]Residential!M$107</f>
        <v>12.970103829217951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7.200069727182036E-2</v>
      </c>
      <c r="G1065" s="1">
        <f t="shared" ref="G1065:O1065" si="1278">G1066</f>
        <v>7.2000365592160387E-2</v>
      </c>
      <c r="H1065" s="1">
        <f t="shared" si="1278"/>
        <v>5.4672625910557795E-3</v>
      </c>
      <c r="I1065" s="1">
        <f t="shared" si="1278"/>
        <v>4.5941407387069802E-3</v>
      </c>
      <c r="J1065" s="1">
        <f t="shared" si="1278"/>
        <v>1.8805913957058544E-3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7.200069727182036E-2</v>
      </c>
      <c r="G1066" s="1">
        <f>[1]Residential!C$108</f>
        <v>7.2000365592160387E-2</v>
      </c>
      <c r="H1066" s="1">
        <f>[1]Residential!D$108</f>
        <v>5.4672625910557795E-3</v>
      </c>
      <c r="I1066" s="1">
        <f>[1]Residential!E$108</f>
        <v>4.5941407387069802E-3</v>
      </c>
      <c r="J1066" s="1">
        <f>[1]Residential!F$108</f>
        <v>1.8805913957058544E-3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3.9834054424633698</v>
      </c>
      <c r="G1067" s="1">
        <f>SUM([1]Residential!C$109:C$110)</f>
        <v>7.7023484219937943</v>
      </c>
      <c r="H1067" s="1">
        <f>SUM([1]Residential!D$109:D$110)</f>
        <v>8.4124052343053535</v>
      </c>
      <c r="I1067" s="1">
        <f>SUM([1]Residential!E$109:E$110)</f>
        <v>8.2553476066760307</v>
      </c>
      <c r="J1067" s="1">
        <f>SUM([1]Residential!F$109:F$110)</f>
        <v>8.4396260619436116</v>
      </c>
      <c r="K1067" s="1">
        <f>SUM([1]Residential!G$109:G$110)</f>
        <v>9.283059851999818</v>
      </c>
      <c r="L1067" s="1">
        <f>SUM([1]Residential!H$109:H$110)</f>
        <v>8.6314236838962302</v>
      </c>
      <c r="M1067" s="1">
        <f>SUM([1]Residential!I$109:I$110)</f>
        <v>9.1397904704988644</v>
      </c>
      <c r="N1067" s="1">
        <f>SUM([1]Residential!J$109:J$110)</f>
        <v>8.9355440006012667</v>
      </c>
      <c r="O1067" s="1">
        <f>SUM([1]Residential!K$109:K$110)</f>
        <v>8.5632300567633877</v>
      </c>
      <c r="P1067" s="1">
        <f>SUM([1]Residential!L$109:L$110)</f>
        <v>8.8534434333728367</v>
      </c>
      <c r="Q1067" s="1">
        <f>SUM([1]Residential!M$109:M$110)</f>
        <v>8.0382468163517142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7.5554670689411435E-2</v>
      </c>
      <c r="G1068" s="1">
        <f>[1]Residential!C$109</f>
        <v>9.3265038164151749E-3</v>
      </c>
      <c r="H1068" s="1">
        <f>[1]Residential!D$109</f>
        <v>0.28056035535178536</v>
      </c>
      <c r="I1068" s="1">
        <f>[1]Residential!E$109</f>
        <v>1.3018832951483552</v>
      </c>
      <c r="J1068" s="1">
        <f>[1]Residential!F$109</f>
        <v>1.3896328392849717</v>
      </c>
      <c r="K1068" s="1">
        <f>[1]Residential!G$109</f>
        <v>1.4343716059855156</v>
      </c>
      <c r="L1068" s="1">
        <f>[1]Residential!H$109</f>
        <v>1.4662756301060234</v>
      </c>
      <c r="M1068" s="1">
        <f>[1]Residential!I$109</f>
        <v>1.5053066295914275</v>
      </c>
      <c r="N1068" s="1">
        <f>[1]Residential!J$109</f>
        <v>1.5057512440048062</v>
      </c>
      <c r="O1068" s="1">
        <f>[1]Residential!K$109</f>
        <v>1.5549296839370315</v>
      </c>
      <c r="P1068" s="1">
        <f>[1]Residential!L$109</f>
        <v>1.5846896783054694</v>
      </c>
      <c r="Q1068" s="1">
        <f>[1]Residential!M$109</f>
        <v>1.5853162785640418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7.5554670689411435E-2</v>
      </c>
      <c r="G1069" s="1">
        <f t="shared" ref="G1069:K1069" si="1279">IFERROR(G$1068/G$1043,0)*G1044</f>
        <v>9.3265038164151749E-3</v>
      </c>
      <c r="H1069" s="1">
        <f t="shared" si="1279"/>
        <v>0.28056035535178536</v>
      </c>
      <c r="I1069" s="1">
        <f t="shared" si="1279"/>
        <v>1.2588966745304473</v>
      </c>
      <c r="J1069" s="1">
        <f t="shared" si="1279"/>
        <v>1.3302764363713078</v>
      </c>
      <c r="K1069" s="1">
        <f t="shared" si="1279"/>
        <v>1.3802873016423192</v>
      </c>
      <c r="L1069" s="1">
        <f t="shared" ref="L1069:O1069" si="1280">IFERROR(L$1068/L$1043,0)*L1044</f>
        <v>1.4074220074966792</v>
      </c>
      <c r="M1069" s="1">
        <f t="shared" si="1280"/>
        <v>1.3972301395322961</v>
      </c>
      <c r="N1069" s="1">
        <f t="shared" si="1280"/>
        <v>1.402221483077245</v>
      </c>
      <c r="O1069" s="1">
        <f t="shared" si="1280"/>
        <v>1.4374913368681499</v>
      </c>
      <c r="P1069" s="1">
        <f t="shared" ref="P1069:Q1071" si="1281">IFERROR(P$1068/P$1043,0)*P1044</f>
        <v>1.4865777432832452</v>
      </c>
      <c r="Q1069" s="1">
        <f t="shared" si="1281"/>
        <v>1.4198696655902032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4.298662061790795E-2</v>
      </c>
      <c r="J1071" s="1">
        <f t="shared" si="1284"/>
        <v>5.9356402913663758E-2</v>
      </c>
      <c r="K1071" s="1">
        <f t="shared" si="1284"/>
        <v>5.4084304343196339E-2</v>
      </c>
      <c r="L1071" s="1">
        <f t="shared" ref="L1071:O1071" si="1285">IFERROR(L$1068/L$1043,0)*L1046</f>
        <v>5.8853622609344042E-2</v>
      </c>
      <c r="M1071" s="1">
        <f t="shared" si="1285"/>
        <v>0.10807649005913131</v>
      </c>
      <c r="N1071" s="1">
        <f t="shared" si="1285"/>
        <v>0.10352976092756114</v>
      </c>
      <c r="O1071" s="1">
        <f t="shared" si="1285"/>
        <v>0.11743834706888157</v>
      </c>
      <c r="P1071" s="1">
        <f t="shared" si="1281"/>
        <v>9.8111935022224192E-2</v>
      </c>
      <c r="Q1071" s="1">
        <f t="shared" si="1281"/>
        <v>0.1654466129738385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3.9078507717739583</v>
      </c>
      <c r="G1072" s="1">
        <f t="shared" ref="G1072:K1072" si="1286">G1067-G1068</f>
        <v>7.6930219181773793</v>
      </c>
      <c r="H1072" s="1">
        <f t="shared" si="1286"/>
        <v>8.1318448789535687</v>
      </c>
      <c r="I1072" s="1">
        <f t="shared" si="1286"/>
        <v>6.9534643115276751</v>
      </c>
      <c r="J1072" s="1">
        <f t="shared" si="1286"/>
        <v>7.0499932226586397</v>
      </c>
      <c r="K1072" s="1">
        <f t="shared" si="1286"/>
        <v>7.8486882460143024</v>
      </c>
      <c r="L1072" s="1">
        <f t="shared" ref="L1072:O1072" si="1287">L1067-L1068</f>
        <v>7.1651480537902064</v>
      </c>
      <c r="M1072" s="1">
        <f t="shared" si="1287"/>
        <v>7.6344838409074374</v>
      </c>
      <c r="N1072" s="1">
        <f t="shared" si="1287"/>
        <v>7.429792756596461</v>
      </c>
      <c r="O1072" s="1">
        <f t="shared" si="1287"/>
        <v>7.0083003728263567</v>
      </c>
      <c r="P1072" s="1">
        <f>P1067-P1068</f>
        <v>7.2687537550673671</v>
      </c>
      <c r="Q1072" s="1">
        <f>Q1067-Q1068</f>
        <v>6.4529305377876724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9.1310812565980424</v>
      </c>
      <c r="G1073" s="1">
        <f t="shared" ref="G1073:O1073" si="1288">G1074</f>
        <v>9.2220297710542596</v>
      </c>
      <c r="H1073" s="1">
        <f t="shared" si="1288"/>
        <v>7.7232827427308175</v>
      </c>
      <c r="I1073" s="1">
        <f t="shared" si="1288"/>
        <v>6.5057289088933743</v>
      </c>
      <c r="J1073" s="1">
        <f t="shared" si="1288"/>
        <v>6.0392701275221965</v>
      </c>
      <c r="K1073" s="1">
        <f t="shared" si="1288"/>
        <v>5.3018527774247763</v>
      </c>
      <c r="L1073" s="1">
        <f t="shared" si="1288"/>
        <v>4.6818106115895963</v>
      </c>
      <c r="M1073" s="1">
        <f t="shared" si="1288"/>
        <v>3.8726342949005748</v>
      </c>
      <c r="N1073" s="1">
        <f t="shared" si="1288"/>
        <v>3.6336230897764286</v>
      </c>
      <c r="O1073" s="1">
        <f t="shared" si="1288"/>
        <v>3.0813844129165853</v>
      </c>
      <c r="P1073" s="1">
        <f>P1074</f>
        <v>2.8972993533377802</v>
      </c>
      <c r="Q1073" s="1">
        <f>Q1074</f>
        <v>1.8099152542491723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9.1310812565980424</v>
      </c>
      <c r="G1074" s="1">
        <f>[1]Residential!C$111</f>
        <v>9.2220297710542596</v>
      </c>
      <c r="H1074" s="1">
        <f>[1]Residential!D$111</f>
        <v>7.7232827427308175</v>
      </c>
      <c r="I1074" s="1">
        <f>[1]Residential!E$111</f>
        <v>6.5057289088933743</v>
      </c>
      <c r="J1074" s="1">
        <f>[1]Residential!F$111</f>
        <v>6.0392701275221965</v>
      </c>
      <c r="K1074" s="1">
        <f>[1]Residential!G$111</f>
        <v>5.3018527774247763</v>
      </c>
      <c r="L1074" s="1">
        <f>[1]Residential!H$111</f>
        <v>4.6818106115895963</v>
      </c>
      <c r="M1074" s="1">
        <f>[1]Residential!I$111</f>
        <v>3.8726342949005748</v>
      </c>
      <c r="N1074" s="1">
        <f>[1]Residential!J$111</f>
        <v>3.6336230897764286</v>
      </c>
      <c r="O1074" s="1">
        <f>[1]Residential!K$111</f>
        <v>3.0813844129165853</v>
      </c>
      <c r="P1074" s="1">
        <f>[1]Residential!L$111</f>
        <v>2.8972993533377802</v>
      </c>
      <c r="Q1074" s="1">
        <f>[1]Residential!M$111</f>
        <v>1.8099152542491723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2.6968933462377089</v>
      </c>
      <c r="G1075" s="1">
        <f t="shared" ref="G1075:O1075" si="1289">G1076</f>
        <v>3.1682226908803552</v>
      </c>
      <c r="H1075" s="1">
        <f t="shared" si="1289"/>
        <v>3.1700491626093785</v>
      </c>
      <c r="I1075" s="1">
        <f t="shared" si="1289"/>
        <v>3.3034285853978549</v>
      </c>
      <c r="J1075" s="1">
        <f t="shared" si="1289"/>
        <v>3.4183554171958757</v>
      </c>
      <c r="K1075" s="1">
        <f t="shared" si="1289"/>
        <v>3.5044372145686409</v>
      </c>
      <c r="L1075" s="1">
        <f t="shared" si="1289"/>
        <v>3.5728051482370806</v>
      </c>
      <c r="M1075" s="1">
        <f t="shared" si="1289"/>
        <v>3.6288785059386797</v>
      </c>
      <c r="N1075" s="1">
        <f t="shared" si="1289"/>
        <v>3.6711812814599822</v>
      </c>
      <c r="O1075" s="1">
        <f t="shared" si="1289"/>
        <v>3.7088908501012376</v>
      </c>
      <c r="P1075" s="1">
        <f>P1076</f>
        <v>3.7089911544699192</v>
      </c>
      <c r="Q1075" s="1">
        <f>Q1076</f>
        <v>3.709802221375214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2.6968933462377089</v>
      </c>
      <c r="G1076" s="1">
        <f>[1]Residential!C$112</f>
        <v>3.1682226908803552</v>
      </c>
      <c r="H1076" s="1">
        <f>[1]Residential!D$112</f>
        <v>3.1700491626093785</v>
      </c>
      <c r="I1076" s="1">
        <f>[1]Residential!E$112</f>
        <v>3.3034285853978549</v>
      </c>
      <c r="J1076" s="1">
        <f>[1]Residential!F$112</f>
        <v>3.4183554171958757</v>
      </c>
      <c r="K1076" s="1">
        <f>[1]Residential!G$112</f>
        <v>3.5044372145686409</v>
      </c>
      <c r="L1076" s="1">
        <f>[1]Residential!H$112</f>
        <v>3.5728051482370806</v>
      </c>
      <c r="M1076" s="1">
        <f>[1]Residential!I$112</f>
        <v>3.6288785059386797</v>
      </c>
      <c r="N1076" s="1">
        <f>[1]Residential!J$112</f>
        <v>3.6711812814599822</v>
      </c>
      <c r="O1076" s="1">
        <f>[1]Residential!K$112</f>
        <v>3.7088908501012376</v>
      </c>
      <c r="P1076" s="1">
        <f>[1]Residential!L$112</f>
        <v>3.7089911544699192</v>
      </c>
      <c r="Q1076" s="1">
        <f>[1]Residential!M$112</f>
        <v>3.709802221375214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0.78534718575455098</v>
      </c>
      <c r="G1077" s="1">
        <f t="shared" ref="G1077:O1077" si="1290">G1078</f>
        <v>0.94131315043590658</v>
      </c>
      <c r="H1077" s="1">
        <f t="shared" si="1290"/>
        <v>0.94478568351176517</v>
      </c>
      <c r="I1077" s="1">
        <f t="shared" si="1290"/>
        <v>0.95384600600370295</v>
      </c>
      <c r="J1077" s="1">
        <f t="shared" si="1290"/>
        <v>0.90337811920037281</v>
      </c>
      <c r="K1077" s="1">
        <f t="shared" si="1290"/>
        <v>0.86939331905329476</v>
      </c>
      <c r="L1077" s="1">
        <f t="shared" si="1290"/>
        <v>0.86814146869684328</v>
      </c>
      <c r="M1077" s="1">
        <f t="shared" si="1290"/>
        <v>0.83947564858176837</v>
      </c>
      <c r="N1077" s="1">
        <f t="shared" si="1290"/>
        <v>0.83899963542363631</v>
      </c>
      <c r="O1077" s="1">
        <f t="shared" si="1290"/>
        <v>0.81250131441098616</v>
      </c>
      <c r="P1077" s="1">
        <f>P1078</f>
        <v>0.80244337914801078</v>
      </c>
      <c r="Q1077" s="1">
        <f>Q1078</f>
        <v>0.80589805516019308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0.78534718575455098</v>
      </c>
      <c r="G1078" s="1">
        <f>[1]Residential!C$113</f>
        <v>0.94131315043590658</v>
      </c>
      <c r="H1078" s="1">
        <f>[1]Residential!D$113</f>
        <v>0.94478568351176517</v>
      </c>
      <c r="I1078" s="1">
        <f>[1]Residential!E$113</f>
        <v>0.95384600600370295</v>
      </c>
      <c r="J1078" s="1">
        <f>[1]Residential!F$113</f>
        <v>0.90337811920037281</v>
      </c>
      <c r="K1078" s="1">
        <f>[1]Residential!G$113</f>
        <v>0.86939331905329476</v>
      </c>
      <c r="L1078" s="1">
        <f>[1]Residential!H$113</f>
        <v>0.86814146869684328</v>
      </c>
      <c r="M1078" s="1">
        <f>[1]Residential!I$113</f>
        <v>0.83947564858176837</v>
      </c>
      <c r="N1078" s="1">
        <f>[1]Residential!J$113</f>
        <v>0.83899963542363631</v>
      </c>
      <c r="O1078" s="1">
        <f>[1]Residential!K$113</f>
        <v>0.81250131441098616</v>
      </c>
      <c r="P1078" s="1">
        <f>[1]Residential!L$113</f>
        <v>0.80244337914801078</v>
      </c>
      <c r="Q1078" s="1">
        <f>[1]Residential!M$113</f>
        <v>0.80589805516019308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2.9382861828263769</v>
      </c>
      <c r="G1081" s="1">
        <f>[1]Residential!C$10-[1]Residential!C$223</f>
        <v>6.902637972400842</v>
      </c>
      <c r="H1081" s="1">
        <f>[1]Residential!D$10-[1]Residential!D$223</f>
        <v>6.9024840474302778</v>
      </c>
      <c r="I1081" s="1">
        <f>[1]Residential!E$10-[1]Residential!E$223</f>
        <v>6.9017582382263001</v>
      </c>
      <c r="J1081" s="1">
        <f>[1]Residential!F$10-[1]Residential!F$223</f>
        <v>6.9028076871990827</v>
      </c>
      <c r="K1081" s="1">
        <f>[1]Residential!G$10-[1]Residential!G$223</f>
        <v>6.9029989240037279</v>
      </c>
      <c r="L1081" s="1">
        <f>[1]Residential!H$10-[1]Residential!H$223</f>
        <v>6.902308787919516</v>
      </c>
      <c r="M1081" s="1">
        <f>[1]Residential!I$10-[1]Residential!I$223</f>
        <v>6.9014845748008558</v>
      </c>
      <c r="N1081" s="1">
        <f>[1]Residential!J$10-[1]Residential!J$223</f>
        <v>6.9020974305296061</v>
      </c>
      <c r="O1081" s="1">
        <f>[1]Residential!K$10-[1]Residential!K$223</f>
        <v>6.9016875055509663</v>
      </c>
      <c r="P1081" s="1">
        <f>[1]Residential!L$10-[1]Residential!L$223</f>
        <v>6.9018582086929152</v>
      </c>
      <c r="Q1081" s="1">
        <f>[1]Residential!M$10-[1]Residential!M$223</f>
        <v>6.9056554339135365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26.978388341907799</v>
      </c>
      <c r="G1082" s="1">
        <f>[1]Residential!C$224</f>
        <v>25.930575215672835</v>
      </c>
      <c r="H1082" s="1">
        <f>[1]Residential!D$224</f>
        <v>25.958191773672365</v>
      </c>
      <c r="I1082" s="1">
        <f>[1]Residential!E$224</f>
        <v>25.627939191611894</v>
      </c>
      <c r="J1082" s="1">
        <f>[1]Residential!F$224</f>
        <v>25.727996387885394</v>
      </c>
      <c r="K1082" s="1">
        <f>[1]Residential!G$224</f>
        <v>25.607622517679062</v>
      </c>
      <c r="L1082" s="1">
        <f>[1]Residential!H$224</f>
        <v>25.396145935323759</v>
      </c>
      <c r="M1082" s="1">
        <f>[1]Residential!I$224</f>
        <v>25.170510479572972</v>
      </c>
      <c r="N1082" s="1">
        <f>[1]Residential!J$224</f>
        <v>25.495059633254169</v>
      </c>
      <c r="O1082" s="1">
        <f>[1]Residential!K$224</f>
        <v>25.030411951317266</v>
      </c>
      <c r="P1082" s="1">
        <f>[1]Residential!L$224</f>
        <v>24.570969925780094</v>
      </c>
      <c r="Q1082" s="1">
        <f>[1]Residential!M$224</f>
        <v>24.155761190045297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9.8846212618461777</v>
      </c>
      <c r="G1083" s="1">
        <f t="shared" ref="G1083:K1083" si="1292">SUM(G1084:G1085)</f>
        <v>10.604182130613886</v>
      </c>
      <c r="H1083" s="1">
        <f t="shared" si="1292"/>
        <v>11.822999668130672</v>
      </c>
      <c r="I1083" s="1">
        <f t="shared" si="1292"/>
        <v>11.135381786793737</v>
      </c>
      <c r="J1083" s="1">
        <f t="shared" si="1292"/>
        <v>11.87710175858415</v>
      </c>
      <c r="K1083" s="1">
        <f t="shared" si="1292"/>
        <v>11.574084600214256</v>
      </c>
      <c r="L1083" s="1">
        <f t="shared" ref="L1083:O1083" si="1293">SUM(L1084:L1085)</f>
        <v>11.305599876396872</v>
      </c>
      <c r="M1083" s="1">
        <f t="shared" si="1293"/>
        <v>10.141565326744718</v>
      </c>
      <c r="N1083" s="1">
        <f t="shared" si="1293"/>
        <v>10.808919668712543</v>
      </c>
      <c r="O1083" s="1">
        <f t="shared" si="1293"/>
        <v>10.893701802993387</v>
      </c>
      <c r="P1083" s="1">
        <f>SUM(P1084:P1085)</f>
        <v>9.4980559188964389</v>
      </c>
      <c r="Q1083" s="1">
        <f>SUM(Q1084:Q1085)</f>
        <v>10.640674940265828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6.6447088368343046</v>
      </c>
      <c r="G1084" s="1">
        <f>[1]Residential!C$231-G1058</f>
        <v>6.9687110873843023</v>
      </c>
      <c r="H1084" s="1">
        <f>[1]Residential!D$231-H1058</f>
        <v>6.913343940069117</v>
      </c>
      <c r="I1084" s="1">
        <f>[1]Residential!E$231-I1058</f>
        <v>5.1695202419400559</v>
      </c>
      <c r="J1084" s="1">
        <f>[1]Residential!F$231-J1058</f>
        <v>4.1296262165721735</v>
      </c>
      <c r="K1084" s="1">
        <f>[1]Residential!G$231-K1058</f>
        <v>3.6197599283240249</v>
      </c>
      <c r="L1084" s="1">
        <f>[1]Residential!H$231-L1058</f>
        <v>3.0300474495000569</v>
      </c>
      <c r="M1084" s="1">
        <f>[1]Residential!I$231-M1058</f>
        <v>1.9236928660623756</v>
      </c>
      <c r="N1084" s="1">
        <f>[1]Residential!J$231-N1058</f>
        <v>0.52922715439098234</v>
      </c>
      <c r="O1084" s="1">
        <f>[1]Residential!K$231-O1058</f>
        <v>0.46535118586447843</v>
      </c>
      <c r="P1084" s="1">
        <f>[1]Residential!L$231-P1058</f>
        <v>0.43698634722819052</v>
      </c>
      <c r="Q1084" s="1">
        <f>[1]Residential!M$231-Q1058</f>
        <v>0.36243499848036725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3.2399124250118732</v>
      </c>
      <c r="G1085" s="1">
        <f>[1]Residential!C$233-G1059</f>
        <v>3.6354710432295825</v>
      </c>
      <c r="H1085" s="1">
        <f>[1]Residential!D$233-H1059</f>
        <v>4.9096557280615549</v>
      </c>
      <c r="I1085" s="1">
        <f>[1]Residential!E$233-I1059</f>
        <v>5.9658615448536807</v>
      </c>
      <c r="J1085" s="1">
        <f>[1]Residential!F$233-J1059</f>
        <v>7.7474755420119763</v>
      </c>
      <c r="K1085" s="1">
        <f>[1]Residential!G$233-K1059</f>
        <v>7.9543246718902303</v>
      </c>
      <c r="L1085" s="1">
        <f>[1]Residential!H$233-L1059</f>
        <v>8.2755524268968159</v>
      </c>
      <c r="M1085" s="1">
        <f>[1]Residential!I$233-M1059</f>
        <v>8.2178724606823437</v>
      </c>
      <c r="N1085" s="1">
        <f>[1]Residential!J$233-N1059</f>
        <v>10.27969251432156</v>
      </c>
      <c r="O1085" s="1">
        <f>[1]Residential!K$233-O1059</f>
        <v>10.42835061712891</v>
      </c>
      <c r="P1085" s="1">
        <f>[1]Residential!L$233-P1059</f>
        <v>9.0610695716682486</v>
      </c>
      <c r="Q1085" s="1">
        <f>[1]Residential!M$233-Q1059</f>
        <v>10.278239941785461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6.9844606239239084</v>
      </c>
      <c r="G1086" s="1">
        <f t="shared" ref="G1086:O1086" si="1294">G1087</f>
        <v>5.9278947263177244</v>
      </c>
      <c r="H1086" s="1">
        <f t="shared" si="1294"/>
        <v>1.1781054285929926</v>
      </c>
      <c r="I1086" s="1">
        <f t="shared" si="1294"/>
        <v>1.9233007825042847</v>
      </c>
      <c r="J1086" s="1">
        <f t="shared" si="1294"/>
        <v>0.53981098182218545</v>
      </c>
      <c r="K1086" s="1">
        <f t="shared" si="1294"/>
        <v>1.8527803375622653E-2</v>
      </c>
      <c r="L1086" s="1">
        <f t="shared" si="1294"/>
        <v>1.8649696980560293E-2</v>
      </c>
      <c r="M1086" s="1">
        <f t="shared" si="1294"/>
        <v>1.7575080823736045E-2</v>
      </c>
      <c r="N1086" s="1">
        <f t="shared" si="1294"/>
        <v>2.6105719847457465E-2</v>
      </c>
      <c r="O1086" s="1">
        <f t="shared" si="1294"/>
        <v>3.8794049590126889E-2</v>
      </c>
      <c r="P1086" s="1">
        <f>P1087</f>
        <v>3.234617050745392E-2</v>
      </c>
      <c r="Q1086" s="1">
        <f>Q1087</f>
        <v>8.6233597348576829E-2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6.9844606239239084</v>
      </c>
      <c r="G1087" s="1">
        <f>[1]Residential!C$234-G1061</f>
        <v>5.9278947263177244</v>
      </c>
      <c r="H1087" s="1">
        <f>[1]Residential!D$234-H1061</f>
        <v>1.1781054285929926</v>
      </c>
      <c r="I1087" s="1">
        <f>[1]Residential!E$234-I1061</f>
        <v>1.9233007825042847</v>
      </c>
      <c r="J1087" s="1">
        <f>[1]Residential!F$234-J1061</f>
        <v>0.53981098182218545</v>
      </c>
      <c r="K1087" s="1">
        <f>[1]Residential!G$234-K1061</f>
        <v>1.8527803375622653E-2</v>
      </c>
      <c r="L1087" s="1">
        <f>[1]Residential!H$234-L1061</f>
        <v>1.8649696980560293E-2</v>
      </c>
      <c r="M1087" s="1">
        <f>[1]Residential!I$234-M1061</f>
        <v>1.7575080823736045E-2</v>
      </c>
      <c r="N1087" s="1">
        <f>[1]Residential!J$234-N1061</f>
        <v>2.6105719847457465E-2</v>
      </c>
      <c r="O1087" s="1">
        <f>[1]Residential!K$234-O1061</f>
        <v>3.8794049590126889E-2</v>
      </c>
      <c r="P1087" s="1">
        <f>[1]Residential!L$234-P1061</f>
        <v>3.234617050745392E-2</v>
      </c>
      <c r="Q1087" s="1">
        <f>[1]Residential!M$234-Q1061</f>
        <v>8.6233597348576829E-2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6.3804636737566582</v>
      </c>
      <c r="G1088" s="1">
        <f t="shared" ref="G1088:K1088" si="1295">SUM(G1089:G1090)</f>
        <v>5.1562869930569804</v>
      </c>
      <c r="H1088" s="1">
        <f t="shared" si="1295"/>
        <v>9.1115482137233919</v>
      </c>
      <c r="I1088" s="1">
        <f t="shared" si="1295"/>
        <v>9.2059165807076333</v>
      </c>
      <c r="J1088" s="1">
        <f t="shared" si="1295"/>
        <v>10.304815286235273</v>
      </c>
      <c r="K1088" s="1">
        <f t="shared" si="1295"/>
        <v>10.931364747164103</v>
      </c>
      <c r="L1088" s="1">
        <f t="shared" ref="L1088:O1088" si="1296">SUM(L1089:L1090)</f>
        <v>11.125905096920818</v>
      </c>
      <c r="M1088" s="1">
        <f t="shared" si="1296"/>
        <v>12.04374505367281</v>
      </c>
      <c r="N1088" s="1">
        <f t="shared" si="1296"/>
        <v>11.736639376544064</v>
      </c>
      <c r="O1088" s="1">
        <f t="shared" si="1296"/>
        <v>11.293958399107671</v>
      </c>
      <c r="P1088" s="1">
        <f>SUM(P1089:P1090)</f>
        <v>12.206366219698396</v>
      </c>
      <c r="Q1088" s="1">
        <f>SUM(Q1089:Q1090)</f>
        <v>10.776033042239433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6.3804636737566582</v>
      </c>
      <c r="G1089" s="1">
        <f>[1]Residential!C$235-G1063</f>
        <v>5.1562869930569804</v>
      </c>
      <c r="H1089" s="1">
        <f>[1]Residential!D$235-H1063</f>
        <v>9.1016928523076075</v>
      </c>
      <c r="I1089" s="1">
        <f>[1]Residential!E$235-I1063</f>
        <v>9.1946079339449156</v>
      </c>
      <c r="J1089" s="1">
        <f>[1]Residential!F$235-J1063</f>
        <v>9.7901938773064714</v>
      </c>
      <c r="K1089" s="1">
        <f>[1]Residential!G$235-K1063</f>
        <v>9.591987255209979</v>
      </c>
      <c r="L1089" s="1">
        <f>[1]Residential!H$235-L1063</f>
        <v>9.3054829426571217</v>
      </c>
      <c r="M1089" s="1">
        <f>[1]Residential!I$235-M1063</f>
        <v>9.0210565803054763</v>
      </c>
      <c r="N1089" s="1">
        <f>[1]Residential!J$235-N1063</f>
        <v>8.5081259203729402</v>
      </c>
      <c r="O1089" s="1">
        <f>[1]Residential!K$235-O1063</f>
        <v>7.9284143514948653</v>
      </c>
      <c r="P1089" s="1">
        <f>[1]Residential!L$235-P1063</f>
        <v>7.7670921027176192</v>
      </c>
      <c r="Q1089" s="1">
        <f>[1]Residential!M$235-Q1063</f>
        <v>6.3154392558547237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9.8553614157842057E-3</v>
      </c>
      <c r="I1090" s="1">
        <f>[1]Residential!E$236-I1064</f>
        <v>1.1308646762717214E-2</v>
      </c>
      <c r="J1090" s="1">
        <f>[1]Residential!F$236-J1064</f>
        <v>0.51462140892880193</v>
      </c>
      <c r="K1090" s="1">
        <f>[1]Residential!G$236-K1064</f>
        <v>1.3393774919541244</v>
      </c>
      <c r="L1090" s="1">
        <f>[1]Residential!H$236-L1064</f>
        <v>1.8204221542636967</v>
      </c>
      <c r="M1090" s="1">
        <f>[1]Residential!I$236-M1064</f>
        <v>3.0226884733673334</v>
      </c>
      <c r="N1090" s="1">
        <f>[1]Residential!J$236-N1064</f>
        <v>3.2285134561711235</v>
      </c>
      <c r="O1090" s="1">
        <f>[1]Residential!K$236-O1064</f>
        <v>3.365544047612806</v>
      </c>
      <c r="P1090" s="1">
        <f>[1]Residential!L$236-P1064</f>
        <v>4.4392741169807763</v>
      </c>
      <c r="Q1090" s="1">
        <f>[1]Residential!M$236-Q1064</f>
        <v>4.4605937863847096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1.3170853303625152</v>
      </c>
      <c r="G1093" s="1">
        <f t="shared" ref="G1093:K1093" si="1297">SUM(G1094,G1098)</f>
        <v>1.4633804760050204</v>
      </c>
      <c r="H1093" s="1">
        <f t="shared" si="1297"/>
        <v>1.4668568550819248</v>
      </c>
      <c r="I1093" s="1">
        <f t="shared" si="1297"/>
        <v>1.4399048812930062</v>
      </c>
      <c r="J1093" s="1">
        <f t="shared" si="1297"/>
        <v>1.4720417741501435</v>
      </c>
      <c r="K1093" s="1">
        <f t="shared" si="1297"/>
        <v>1.6191531912837656</v>
      </c>
      <c r="L1093" s="1">
        <f t="shared" ref="L1093:O1093" si="1298">SUM(L1094,L1098)</f>
        <v>1.5054943053207599</v>
      </c>
      <c r="M1093" s="1">
        <f t="shared" si="1298"/>
        <v>1.5941476749344781</v>
      </c>
      <c r="N1093" s="1">
        <f t="shared" si="1298"/>
        <v>1.55854732683681</v>
      </c>
      <c r="O1093" s="1">
        <f t="shared" si="1298"/>
        <v>1.4935996761217971</v>
      </c>
      <c r="P1093" s="1">
        <f>SUM(P1094,P1098)</f>
        <v>1.5442244487172176</v>
      </c>
      <c r="Q1093" s="1">
        <f>SUM(Q1094,Q1098)</f>
        <v>1.4020177191218113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2.4981626862430439E-2</v>
      </c>
      <c r="G1094" s="1">
        <f>[1]Residential!C$238-G1068</f>
        <v>1.7719561420197795E-3</v>
      </c>
      <c r="H1094" s="1">
        <f>[1]Residential!D$238-H1068</f>
        <v>4.892083405988823E-2</v>
      </c>
      <c r="I1094" s="1">
        <f>[1]Residential!E$238-I1068</f>
        <v>0.22707561218160888</v>
      </c>
      <c r="J1094" s="1">
        <f>[1]Residential!F$238-J1068</f>
        <v>0.24238012148221388</v>
      </c>
      <c r="K1094" s="1">
        <f>[1]Residential!G$238-K1068</f>
        <v>0.25018338784252769</v>
      </c>
      <c r="L1094" s="1">
        <f>[1]Residential!H$238-L1068</f>
        <v>0.25574803091565679</v>
      </c>
      <c r="M1094" s="1">
        <f>[1]Residential!I$238-M1068</f>
        <v>0.26255318121047155</v>
      </c>
      <c r="N1094" s="1">
        <f>[1]Residential!J$238-N1068</f>
        <v>0.26263477367096844</v>
      </c>
      <c r="O1094" s="1">
        <f>[1]Residential!K$238-O1068</f>
        <v>0.27121103332803886</v>
      </c>
      <c r="P1094" s="1">
        <f>[1]Residential!L$238-P1068</f>
        <v>0.27640279889797248</v>
      </c>
      <c r="Q1094" s="1">
        <f>[1]Residential!M$238-Q1068</f>
        <v>0.27650824411582553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2.4981626862430439E-2</v>
      </c>
      <c r="G1095" s="1">
        <f t="shared" ref="G1095:K1097" si="1299">IFERROR(G$1094/G$1043,0)*G1044</f>
        <v>1.7719561420197795E-3</v>
      </c>
      <c r="H1095" s="1">
        <f t="shared" si="1299"/>
        <v>4.892083405988823E-2</v>
      </c>
      <c r="I1095" s="1">
        <f t="shared" si="1299"/>
        <v>0.21957784857345256</v>
      </c>
      <c r="J1095" s="1">
        <f t="shared" si="1299"/>
        <v>0.23202716223841555</v>
      </c>
      <c r="K1095" s="1">
        <f t="shared" si="1299"/>
        <v>0.24074999245654582</v>
      </c>
      <c r="L1095" s="1">
        <f t="shared" ref="L1095:O1095" si="1300">IFERROR(L$1094/L$1043,0)*L1044</f>
        <v>0.24548277260709134</v>
      </c>
      <c r="M1095" s="1">
        <f t="shared" si="1300"/>
        <v>0.24370265220776019</v>
      </c>
      <c r="N1095" s="1">
        <f t="shared" si="1300"/>
        <v>0.24457699989347409</v>
      </c>
      <c r="O1095" s="1">
        <f t="shared" si="1300"/>
        <v>0.25072742188893921</v>
      </c>
      <c r="P1095" s="1">
        <f t="shared" ref="P1095:Q1097" si="1301">IFERROR(P$1094/P$1043,0)*P1044</f>
        <v>0.25929003933583733</v>
      </c>
      <c r="Q1095" s="1">
        <f t="shared" si="1301"/>
        <v>0.24765131943342467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7.497763608156357E-3</v>
      </c>
      <c r="J1097" s="1">
        <f t="shared" si="1299"/>
        <v>1.0352959243798322E-2</v>
      </c>
      <c r="K1097" s="1">
        <f t="shared" si="1299"/>
        <v>9.4333953859818895E-3</v>
      </c>
      <c r="L1097" s="1">
        <f t="shared" ref="L1097:O1097" si="1303">IFERROR(L$1094/L$1043,0)*L1046</f>
        <v>1.0265258308565464E-2</v>
      </c>
      <c r="M1097" s="1">
        <f t="shared" si="1303"/>
        <v>1.8850529002711319E-2</v>
      </c>
      <c r="N1097" s="1">
        <f t="shared" si="1303"/>
        <v>1.8057773777494353E-2</v>
      </c>
      <c r="O1097" s="1">
        <f t="shared" si="1303"/>
        <v>2.0483611439099682E-2</v>
      </c>
      <c r="P1097" s="1">
        <f t="shared" si="1301"/>
        <v>1.7112759562135139E-2</v>
      </c>
      <c r="Q1097" s="1">
        <f t="shared" si="1301"/>
        <v>2.8856924682400909E-2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1.2921037035000849</v>
      </c>
      <c r="G1098" s="1">
        <f>[1]Residential!C$239-G1072</f>
        <v>1.4616085198630007</v>
      </c>
      <c r="H1098" s="1">
        <f>[1]Residential!D$239-H1072</f>
        <v>1.4179360210220366</v>
      </c>
      <c r="I1098" s="1">
        <f>[1]Residential!E$239-I1072</f>
        <v>1.2128292691113973</v>
      </c>
      <c r="J1098" s="1">
        <f>[1]Residential!F$239-J1072</f>
        <v>1.2296616526679296</v>
      </c>
      <c r="K1098" s="1">
        <f>[1]Residential!G$239-K1072</f>
        <v>1.3689698034412379</v>
      </c>
      <c r="L1098" s="1">
        <f>[1]Residential!H$239-L1072</f>
        <v>1.2497462744051031</v>
      </c>
      <c r="M1098" s="1">
        <f>[1]Residential!I$239-M1072</f>
        <v>1.3315944937240065</v>
      </c>
      <c r="N1098" s="1">
        <f>[1]Residential!J$239-N1072</f>
        <v>1.2959125531658415</v>
      </c>
      <c r="O1098" s="1">
        <f>[1]Residential!K$239-O1072</f>
        <v>1.2223886427937583</v>
      </c>
      <c r="P1098" s="1">
        <f>[1]Residential!L$239-P1072</f>
        <v>1.2678216498192452</v>
      </c>
      <c r="Q1098" s="1">
        <f>[1]Residential!M$239-Q1072</f>
        <v>1.1255094750059857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0.52047528424727219</v>
      </c>
      <c r="G1099" s="1">
        <f t="shared" ref="G1099:O1099" si="1304">G1100</f>
        <v>0.59724152932130181</v>
      </c>
      <c r="H1099" s="1">
        <f t="shared" si="1304"/>
        <v>0.31417765829607003</v>
      </c>
      <c r="I1099" s="1">
        <f t="shared" si="1304"/>
        <v>0.26451945310407954</v>
      </c>
      <c r="J1099" s="1">
        <f t="shared" si="1304"/>
        <v>0.24549877329495651</v>
      </c>
      <c r="K1099" s="1">
        <f t="shared" si="1304"/>
        <v>0.21552528509565505</v>
      </c>
      <c r="L1099" s="1">
        <f t="shared" si="1304"/>
        <v>0.1903483106068089</v>
      </c>
      <c r="M1099" s="1">
        <f t="shared" si="1304"/>
        <v>0.15749434393424089</v>
      </c>
      <c r="N1099" s="1">
        <f t="shared" si="1304"/>
        <v>0.14774239072649609</v>
      </c>
      <c r="O1099" s="1">
        <f t="shared" si="1304"/>
        <v>0.12547365708802616</v>
      </c>
      <c r="P1099" s="1">
        <f>P1100</f>
        <v>0.11787819522684329</v>
      </c>
      <c r="Q1099" s="1">
        <f>Q1100</f>
        <v>7.4124733254309572E-2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0.52047528424727219</v>
      </c>
      <c r="G1100" s="1">
        <f>[1]Residential!C$240-G1074</f>
        <v>0.59724152932130181</v>
      </c>
      <c r="H1100" s="1">
        <f>[1]Residential!D$240-H1074</f>
        <v>0.31417765829607003</v>
      </c>
      <c r="I1100" s="1">
        <f>[1]Residential!E$240-I1074</f>
        <v>0.26451945310407954</v>
      </c>
      <c r="J1100" s="1">
        <f>[1]Residential!F$240-J1074</f>
        <v>0.24549877329495651</v>
      </c>
      <c r="K1100" s="1">
        <f>[1]Residential!G$240-K1074</f>
        <v>0.21552528509565505</v>
      </c>
      <c r="L1100" s="1">
        <f>[1]Residential!H$240-L1074</f>
        <v>0.1903483106068089</v>
      </c>
      <c r="M1100" s="1">
        <f>[1]Residential!I$240-M1074</f>
        <v>0.15749434393424089</v>
      </c>
      <c r="N1100" s="1">
        <f>[1]Residential!J$240-N1074</f>
        <v>0.14774239072649609</v>
      </c>
      <c r="O1100" s="1">
        <f>[1]Residential!K$240-O1074</f>
        <v>0.12547365708802616</v>
      </c>
      <c r="P1100" s="1">
        <f>[1]Residential!L$240-P1074</f>
        <v>0.11787819522684329</v>
      </c>
      <c r="Q1100" s="1">
        <f>[1]Residential!M$240-Q1074</f>
        <v>7.4124733254309572E-2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0.16979414311141516</v>
      </c>
      <c r="G1101" s="1">
        <f t="shared" ref="G1101" si="1305">G1102</f>
        <v>0.19483733689508087</v>
      </c>
      <c r="H1101" s="1">
        <f t="shared" ref="H1101" si="1306">H1102</f>
        <v>0.12886791737177283</v>
      </c>
      <c r="I1101" s="1">
        <f t="shared" ref="I1101" si="1307">I1102</f>
        <v>0.1342966005410613</v>
      </c>
      <c r="J1101" s="1">
        <f t="shared" ref="J1101" si="1308">J1102</f>
        <v>0.13896455551996301</v>
      </c>
      <c r="K1101" s="1">
        <f t="shared" ref="K1101:O1101" si="1309">K1102</f>
        <v>0.14246609483641359</v>
      </c>
      <c r="L1101" s="1">
        <f t="shared" si="1309"/>
        <v>0.14524823211178362</v>
      </c>
      <c r="M1101" s="1">
        <f t="shared" si="1309"/>
        <v>0.14756092063597981</v>
      </c>
      <c r="N1101" s="1">
        <f t="shared" si="1309"/>
        <v>0.14925358643971487</v>
      </c>
      <c r="O1101" s="1">
        <f t="shared" si="1309"/>
        <v>0.15082394798675081</v>
      </c>
      <c r="P1101" s="1">
        <f>P1102</f>
        <v>0.15081061831037079</v>
      </c>
      <c r="Q1101" s="1">
        <f>Q1102</f>
        <v>0.15094746470957965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0.16979414311141516</v>
      </c>
      <c r="G1102" s="1">
        <f>[1]Residential!C$241-G1076</f>
        <v>0.19483733689508087</v>
      </c>
      <c r="H1102" s="1">
        <f>[1]Residential!D$241-H1076</f>
        <v>0.12886791737177283</v>
      </c>
      <c r="I1102" s="1">
        <f>[1]Residential!E$241-I1076</f>
        <v>0.1342966005410613</v>
      </c>
      <c r="J1102" s="1">
        <f>[1]Residential!F$241-J1076</f>
        <v>0.13896455551996301</v>
      </c>
      <c r="K1102" s="1">
        <f>[1]Residential!G$241-K1076</f>
        <v>0.14246609483641359</v>
      </c>
      <c r="L1102" s="1">
        <f>[1]Residential!H$241-L1076</f>
        <v>0.14524823211178362</v>
      </c>
      <c r="M1102" s="1">
        <f>[1]Residential!I$241-M1076</f>
        <v>0.14756092063597981</v>
      </c>
      <c r="N1102" s="1">
        <f>[1]Residential!J$241-N1076</f>
        <v>0.14925358643971487</v>
      </c>
      <c r="O1102" s="1">
        <f>[1]Residential!K$241-O1076</f>
        <v>0.15082394798675081</v>
      </c>
      <c r="P1102" s="1">
        <f>[1]Residential!L$241-P1076</f>
        <v>0.15081061831037079</v>
      </c>
      <c r="Q1102" s="1">
        <f>[1]Residential!M$241-Q1076</f>
        <v>0.15094746470957965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1.9867520234628446</v>
      </c>
      <c r="H1103" s="1">
        <f t="shared" ref="H1103" si="1311">H1104</f>
        <v>1.9356360324755386</v>
      </c>
      <c r="I1103" s="1">
        <f t="shared" ref="I1103" si="1312">I1104</f>
        <v>1.5246191066680908</v>
      </c>
      <c r="J1103" s="1">
        <f t="shared" ref="J1103" si="1313">J1104</f>
        <v>1.1497632582787172</v>
      </c>
      <c r="K1103" s="1">
        <f t="shared" ref="K1103:O1103" si="1314">K1104</f>
        <v>1.106500795709243</v>
      </c>
      <c r="L1103" s="1">
        <f t="shared" si="1314"/>
        <v>1.1049004169861552</v>
      </c>
      <c r="M1103" s="1">
        <f t="shared" si="1314"/>
        <v>1.068422078827008</v>
      </c>
      <c r="N1103" s="1">
        <f t="shared" si="1314"/>
        <v>1.0678515641470883</v>
      </c>
      <c r="O1103" s="1">
        <f t="shared" si="1314"/>
        <v>1.0340604184295019</v>
      </c>
      <c r="P1103" s="1">
        <f>P1104</f>
        <v>1.0212883544233693</v>
      </c>
      <c r="Q1103" s="1">
        <f>Q1104</f>
        <v>1.0257296931057607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1.9867520234628446</v>
      </c>
      <c r="H1104" s="1">
        <f>[1]Residential!D$242-H1078</f>
        <v>1.9356360324755386</v>
      </c>
      <c r="I1104" s="1">
        <f>[1]Residential!E$242-I1078</f>
        <v>1.5246191066680908</v>
      </c>
      <c r="J1104" s="1">
        <f>[1]Residential!F$242-J1078</f>
        <v>1.1497632582787172</v>
      </c>
      <c r="K1104" s="1">
        <f>[1]Residential!G$242-K1078</f>
        <v>1.106500795709243</v>
      </c>
      <c r="L1104" s="1">
        <f>[1]Residential!H$242-L1078</f>
        <v>1.1049004169861552</v>
      </c>
      <c r="M1104" s="1">
        <f>[1]Residential!I$242-M1078</f>
        <v>1.068422078827008</v>
      </c>
      <c r="N1104" s="1">
        <f>[1]Residential!J$242-N1078</f>
        <v>1.0678515641470883</v>
      </c>
      <c r="O1104" s="1">
        <f>[1]Residential!K$242-O1078</f>
        <v>1.0340604184295019</v>
      </c>
      <c r="P1104" s="1">
        <f>[1]Residential!L$242-P1078</f>
        <v>1.0212883544233693</v>
      </c>
      <c r="Q1104" s="1">
        <f>[1]Residential!M$242-Q1078</f>
        <v>1.0257296931057607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0.94999999999999984</v>
      </c>
      <c r="G1109" s="4">
        <f t="shared" ref="G1109:K1110" si="1322">IFERROR(G1058/G975,"-")</f>
        <v>0.95000000000000029</v>
      </c>
      <c r="H1109" s="4">
        <f t="shared" si="1322"/>
        <v>0.94999999999999962</v>
      </c>
      <c r="I1109" s="4">
        <f t="shared" si="1322"/>
        <v>0.95000000000000084</v>
      </c>
      <c r="J1109" s="4">
        <f t="shared" si="1322"/>
        <v>0.95000000000000007</v>
      </c>
      <c r="K1109" s="4">
        <f t="shared" si="1322"/>
        <v>0.94999999999999951</v>
      </c>
      <c r="L1109" s="4">
        <f t="shared" ref="L1109:O1109" si="1323">IFERROR(L1058/L975,"-")</f>
        <v>0.94999999999999962</v>
      </c>
      <c r="M1109" s="4">
        <f t="shared" si="1323"/>
        <v>0.9500000000000004</v>
      </c>
      <c r="N1109" s="4">
        <f t="shared" si="1323"/>
        <v>0.95000000000000018</v>
      </c>
      <c r="O1109" s="4">
        <f t="shared" si="1323"/>
        <v>0.94999999999999951</v>
      </c>
      <c r="P1109" s="4">
        <f>IFERROR(P1058/P975,"-")</f>
        <v>0.95000000000000018</v>
      </c>
      <c r="Q1109" s="4">
        <f>IFERROR(Q1058/Q975,"-")</f>
        <v>0.9500000000000004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3.2000000149170589</v>
      </c>
      <c r="G1110" s="4">
        <f t="shared" si="1322"/>
        <v>3.253333333333337</v>
      </c>
      <c r="H1110" s="4">
        <f t="shared" si="1322"/>
        <v>3.3333333333333339</v>
      </c>
      <c r="I1110" s="4">
        <f t="shared" si="1322"/>
        <v>3.4666666666666694</v>
      </c>
      <c r="J1110" s="4">
        <f t="shared" si="1322"/>
        <v>3.5833333333333335</v>
      </c>
      <c r="K1110" s="4">
        <f t="shared" si="1322"/>
        <v>3.6999999999999997</v>
      </c>
      <c r="L1110" s="4">
        <f t="shared" ref="L1110:O1110" si="1324">IFERROR(L1059/L976,"-")</f>
        <v>3.8</v>
      </c>
      <c r="M1110" s="4">
        <f t="shared" si="1324"/>
        <v>3.8999999999999986</v>
      </c>
      <c r="N1110" s="4">
        <f t="shared" si="1324"/>
        <v>3.8999999999999995</v>
      </c>
      <c r="O1110" s="4">
        <f t="shared" si="1324"/>
        <v>3.8999999999999995</v>
      </c>
      <c r="P1110" s="4">
        <f>IFERROR(P1059/P976,"-")</f>
        <v>3.8999999999999977</v>
      </c>
      <c r="Q1110" s="4">
        <f>IFERROR(Q1059/Q976,"-")</f>
        <v>3.9000000000000026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325">IFERROR(G1061/G985,"-")</f>
        <v>0.89583333333333415</v>
      </c>
      <c r="H1111" s="4">
        <f t="shared" si="1325"/>
        <v>0.89583333333333393</v>
      </c>
      <c r="I1111" s="4">
        <f t="shared" si="1325"/>
        <v>0.89583333333333348</v>
      </c>
      <c r="J1111" s="4">
        <f t="shared" si="1325"/>
        <v>0.89583333333333393</v>
      </c>
      <c r="K1111" s="4">
        <f t="shared" si="1325"/>
        <v>0.89583333333333448</v>
      </c>
      <c r="L1111" s="4">
        <f t="shared" ref="L1111:O1111" si="1326">IFERROR(L1061/L985,"-")</f>
        <v>0.89583333333333426</v>
      </c>
      <c r="M1111" s="4">
        <f t="shared" si="1326"/>
        <v>0.89583333333333393</v>
      </c>
      <c r="N1111" s="4">
        <f t="shared" si="1326"/>
        <v>0.89583333333333437</v>
      </c>
      <c r="O1111" s="4">
        <f t="shared" si="1326"/>
        <v>0.89583333333333404</v>
      </c>
      <c r="P1111" s="4">
        <f>IFERROR(P1061/P985,"-")</f>
        <v>0.8958333333333337</v>
      </c>
      <c r="Q1111" s="4">
        <f>IFERROR(Q1061/Q985,"-")</f>
        <v>0.89583333333333404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0.95000000000000018</v>
      </c>
      <c r="G1112" s="4">
        <f t="shared" ref="G1112:K1112" si="1327">IFERROR(G1063/G998,"-")</f>
        <v>0.95000000000000029</v>
      </c>
      <c r="H1112" s="4">
        <f t="shared" si="1327"/>
        <v>0.94999999999999984</v>
      </c>
      <c r="I1112" s="4">
        <f t="shared" si="1327"/>
        <v>0.95000000000000018</v>
      </c>
      <c r="J1112" s="4">
        <f t="shared" si="1327"/>
        <v>0.95000000000000007</v>
      </c>
      <c r="K1112" s="4">
        <f t="shared" si="1327"/>
        <v>0.94999999999999984</v>
      </c>
      <c r="L1112" s="4">
        <f t="shared" ref="L1112:O1112" si="1328">IFERROR(L1063/L998,"-")</f>
        <v>0.94999999999999951</v>
      </c>
      <c r="M1112" s="4">
        <f t="shared" si="1328"/>
        <v>0.95000000000000018</v>
      </c>
      <c r="N1112" s="4">
        <f t="shared" si="1328"/>
        <v>0.94999999999999973</v>
      </c>
      <c r="O1112" s="4">
        <f t="shared" si="1328"/>
        <v>0.94999999999999918</v>
      </c>
      <c r="P1112" s="4">
        <f>IFERROR(P1063/P998,"-")</f>
        <v>0.95000000000000051</v>
      </c>
      <c r="Q1112" s="4">
        <f>IFERROR(Q1063/Q998,"-")</f>
        <v>0.95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2.0000000000000004</v>
      </c>
      <c r="I1113" s="4">
        <f t="shared" si="1329"/>
        <v>2.0800000000000005</v>
      </c>
      <c r="J1113" s="4">
        <f t="shared" si="1329"/>
        <v>2.1499999999999995</v>
      </c>
      <c r="K1113" s="4">
        <f t="shared" si="1329"/>
        <v>2.2200000000000006</v>
      </c>
      <c r="L1113" s="4">
        <f t="shared" ref="L1113:O1113" si="1330">IFERROR(L1064/L999,"-")</f>
        <v>2.2800000000000007</v>
      </c>
      <c r="M1113" s="4">
        <f t="shared" si="1330"/>
        <v>2.3399999999999994</v>
      </c>
      <c r="N1113" s="4">
        <f t="shared" si="1330"/>
        <v>2.3399999999999985</v>
      </c>
      <c r="O1113" s="4">
        <f t="shared" si="1330"/>
        <v>2.3399999999999985</v>
      </c>
      <c r="P1113" s="4">
        <f>IFERROR(P1064/P999,"-")</f>
        <v>2.3399999999999985</v>
      </c>
      <c r="Q1113" s="4">
        <f>IFERROR(Q1064/Q999,"-")</f>
        <v>2.34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0.72000000000000064</v>
      </c>
      <c r="G1114" s="4">
        <f t="shared" ref="G1114:K1114" si="1331">IFERROR(G1066/G1017,"-")</f>
        <v>0.7200000000000002</v>
      </c>
      <c r="H1114" s="4">
        <f t="shared" si="1331"/>
        <v>0.72</v>
      </c>
      <c r="I1114" s="4">
        <f t="shared" si="1331"/>
        <v>0.71999999999999931</v>
      </c>
      <c r="J1114" s="4">
        <f t="shared" si="1331"/>
        <v>0.72000000000000131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0.72000000000000042</v>
      </c>
      <c r="G1119" s="4">
        <f t="shared" ref="G1119:K1119" si="1333">IFERROR(G1074/G1022,"-")</f>
        <v>0.71999999999999953</v>
      </c>
      <c r="H1119" s="4">
        <f t="shared" si="1333"/>
        <v>0.71999999999999975</v>
      </c>
      <c r="I1119" s="4">
        <f t="shared" si="1333"/>
        <v>0.72000000000000053</v>
      </c>
      <c r="J1119" s="4">
        <f t="shared" si="1333"/>
        <v>0.72000000000000042</v>
      </c>
      <c r="K1119" s="4">
        <f t="shared" si="1333"/>
        <v>0.71999999999999931</v>
      </c>
      <c r="L1119" s="4">
        <f t="shared" ref="L1119:O1119" si="1334">IFERROR(L1074/L1022,"-")</f>
        <v>0.71999999999999953</v>
      </c>
      <c r="M1119" s="4">
        <f t="shared" si="1334"/>
        <v>0.72000000000000031</v>
      </c>
      <c r="N1119" s="4">
        <f t="shared" si="1334"/>
        <v>0.71999999999999964</v>
      </c>
      <c r="O1119" s="4">
        <f t="shared" si="1334"/>
        <v>0.72000000000000042</v>
      </c>
      <c r="P1119" s="4">
        <f>IFERROR(P1074/P1022,"-")</f>
        <v>0.72000000000000008</v>
      </c>
      <c r="Q1119" s="4">
        <f>IFERROR(Q1074/Q1022,"-")</f>
        <v>0.71999999999999986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0.9</v>
      </c>
      <c r="G1120" s="4">
        <f t="shared" ref="G1120:K1120" si="1335">IFERROR(G1076/G1027,"-")</f>
        <v>0.90000000000000024</v>
      </c>
      <c r="H1120" s="4">
        <f t="shared" si="1335"/>
        <v>0.89999999999999925</v>
      </c>
      <c r="I1120" s="4">
        <f t="shared" si="1335"/>
        <v>0.89999999999999991</v>
      </c>
      <c r="J1120" s="4">
        <f t="shared" si="1335"/>
        <v>0.90000000000000024</v>
      </c>
      <c r="K1120" s="4">
        <f t="shared" si="1335"/>
        <v>0.9</v>
      </c>
      <c r="L1120" s="4">
        <f t="shared" ref="L1120:O1120" si="1336">IFERROR(L1076/L1027,"-")</f>
        <v>0.8999999999999998</v>
      </c>
      <c r="M1120" s="4">
        <f t="shared" si="1336"/>
        <v>0.90000000000000024</v>
      </c>
      <c r="N1120" s="4">
        <f t="shared" si="1336"/>
        <v>0.89999999999999958</v>
      </c>
      <c r="O1120" s="4">
        <f t="shared" si="1336"/>
        <v>0.9</v>
      </c>
      <c r="P1120" s="4">
        <f>IFERROR(P1076/P1027,"-")</f>
        <v>0.8999999999999998</v>
      </c>
      <c r="Q1120" s="4">
        <f>IFERROR(Q1076/Q1027,"-")</f>
        <v>0.90000000000000036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0.78999999999999992</v>
      </c>
      <c r="G1123" s="4">
        <f t="shared" ref="G1123:K1124" si="1339">IFERROR(G1084/G978,"-")</f>
        <v>0.79199999999999948</v>
      </c>
      <c r="H1123" s="4">
        <f t="shared" si="1339"/>
        <v>0.79499999999999982</v>
      </c>
      <c r="I1123" s="4">
        <f t="shared" si="1339"/>
        <v>0.79999999999999993</v>
      </c>
      <c r="J1123" s="4">
        <f t="shared" si="1339"/>
        <v>0.80500000000000049</v>
      </c>
      <c r="K1123" s="4">
        <f t="shared" si="1339"/>
        <v>0.80999999999999994</v>
      </c>
      <c r="L1123" s="4">
        <f t="shared" ref="L1123:O1123" si="1340">IFERROR(L1084/L978,"-")</f>
        <v>0.81500000000000017</v>
      </c>
      <c r="M1123" s="4">
        <f t="shared" si="1340"/>
        <v>0.82000000000000028</v>
      </c>
      <c r="N1123" s="4">
        <f t="shared" si="1340"/>
        <v>0.8199999999999994</v>
      </c>
      <c r="O1123" s="4">
        <f t="shared" si="1340"/>
        <v>0.82000000000000028</v>
      </c>
      <c r="P1123" s="4">
        <f>IFERROR(P1084/P978,"-")</f>
        <v>0.81999999999999984</v>
      </c>
      <c r="Q1123" s="4">
        <f>IFERROR(Q1084/Q978,"-")</f>
        <v>0.81999999999999929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2.819999999999999</v>
      </c>
      <c r="G1124" s="4">
        <f t="shared" si="1339"/>
        <v>2.8259999999999992</v>
      </c>
      <c r="H1124" s="4">
        <f t="shared" si="1339"/>
        <v>2.8349999999999977</v>
      </c>
      <c r="I1124" s="4">
        <f t="shared" si="1339"/>
        <v>2.8499999999999983</v>
      </c>
      <c r="J1124" s="4">
        <f t="shared" si="1339"/>
        <v>2.93</v>
      </c>
      <c r="K1124" s="4">
        <f t="shared" si="1339"/>
        <v>3.009999999999998</v>
      </c>
      <c r="L1124" s="4">
        <f t="shared" ref="L1124:O1124" si="1341">IFERROR(L1085/L979,"-")</f>
        <v>3.0649999999999968</v>
      </c>
      <c r="M1124" s="4">
        <f t="shared" si="1341"/>
        <v>3.1199999999999997</v>
      </c>
      <c r="N1124" s="4">
        <f t="shared" si="1341"/>
        <v>3.1200000000000037</v>
      </c>
      <c r="O1124" s="4">
        <f t="shared" si="1341"/>
        <v>3.1199999999999966</v>
      </c>
      <c r="P1124" s="4">
        <f>IFERROR(P1085/P979,"-")</f>
        <v>3.1199999999999974</v>
      </c>
      <c r="Q1124" s="4">
        <f>IFERROR(Q1085/Q979,"-")</f>
        <v>3.1200000000000006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0.70833333333333193</v>
      </c>
      <c r="G1125" s="4">
        <f t="shared" ref="G1125:K1125" si="1342">IFERROR(G1087/G991,"-")</f>
        <v>0.71458333333333268</v>
      </c>
      <c r="H1125" s="4">
        <f t="shared" si="1342"/>
        <v>0.72395833333333359</v>
      </c>
      <c r="I1125" s="4">
        <f t="shared" si="1342"/>
        <v>0.73958333333333426</v>
      </c>
      <c r="J1125" s="4">
        <f t="shared" si="1342"/>
        <v>0.7473958333333296</v>
      </c>
      <c r="K1125" s="4">
        <f t="shared" si="1342"/>
        <v>0.75520833333326243</v>
      </c>
      <c r="L1125" s="4">
        <f t="shared" ref="L1125:O1125" si="1343">IFERROR(L1087/L991,"-")</f>
        <v>0.75520833333330806</v>
      </c>
      <c r="M1125" s="4">
        <f t="shared" si="1343"/>
        <v>0.75520833333340343</v>
      </c>
      <c r="N1125" s="4">
        <f t="shared" si="1343"/>
        <v>0.75520833333336668</v>
      </c>
      <c r="O1125" s="4">
        <f t="shared" si="1343"/>
        <v>0.75520833333330961</v>
      </c>
      <c r="P1125" s="4">
        <f>IFERROR(P1087/P991,"-")</f>
        <v>0.75520833333334736</v>
      </c>
      <c r="Q1125" s="4">
        <f>IFERROR(Q1087/Q991,"-")</f>
        <v>0.75520833333333537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0.74999999999999978</v>
      </c>
      <c r="G1126" s="4">
        <f t="shared" ref="G1126:K1126" si="1344">IFERROR(G1089/G1007,"-")</f>
        <v>0.75400000000000111</v>
      </c>
      <c r="H1126" s="4">
        <f t="shared" si="1344"/>
        <v>0.76</v>
      </c>
      <c r="I1126" s="4">
        <f t="shared" si="1344"/>
        <v>0.77025943697009558</v>
      </c>
      <c r="J1126" s="4">
        <f t="shared" si="1344"/>
        <v>0.7806006321286284</v>
      </c>
      <c r="K1126" s="4">
        <f t="shared" si="1344"/>
        <v>0.79073382619278787</v>
      </c>
      <c r="L1126" s="4">
        <f t="shared" ref="L1126:O1126" si="1345">IFERROR(L1089/L1007,"-")</f>
        <v>0.79586866905643905</v>
      </c>
      <c r="M1126" s="4">
        <f t="shared" si="1345"/>
        <v>0.8024218447715411</v>
      </c>
      <c r="N1126" s="4">
        <f t="shared" si="1345"/>
        <v>0.80230905868161884</v>
      </c>
      <c r="O1126" s="4">
        <f t="shared" si="1345"/>
        <v>0.80861347904470393</v>
      </c>
      <c r="P1126" s="4">
        <f>IFERROR(P1089/P1007,"-")</f>
        <v>0.81030360124932277</v>
      </c>
      <c r="Q1126" s="4">
        <f>IFERROR(Q1089/Q1007,"-")</f>
        <v>0.81410764194350504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1.7010000000000001</v>
      </c>
      <c r="I1127" s="4">
        <f t="shared" si="1346"/>
        <v>1.7099999999999982</v>
      </c>
      <c r="J1127" s="4">
        <f t="shared" si="1346"/>
        <v>1.7580000000000013</v>
      </c>
      <c r="K1127" s="4">
        <f t="shared" si="1346"/>
        <v>1.8060000000000003</v>
      </c>
      <c r="L1127" s="4">
        <f t="shared" ref="L1127:O1127" si="1347">IFERROR(L1090/L1008,"-")</f>
        <v>1.839</v>
      </c>
      <c r="M1127" s="4">
        <f t="shared" si="1347"/>
        <v>1.8719999999999986</v>
      </c>
      <c r="N1127" s="4">
        <f t="shared" si="1347"/>
        <v>1.872000000000001</v>
      </c>
      <c r="O1127" s="4">
        <f t="shared" si="1347"/>
        <v>1.8720000000000017</v>
      </c>
      <c r="P1127" s="4">
        <f>IFERROR(P1090/P1008,"-")</f>
        <v>1.8719999999999999</v>
      </c>
      <c r="Q1127" s="4">
        <f>IFERROR(Q1090/Q1008,"-")</f>
        <v>1.8720000000000003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0.49999999999999928</v>
      </c>
      <c r="G1132" s="4">
        <f t="shared" ref="G1132:K1132" si="1348">IFERROR(G1100/G1024,"-")</f>
        <v>0.49999999999999933</v>
      </c>
      <c r="H1132" s="4">
        <f t="shared" si="1348"/>
        <v>0.49999999999999922</v>
      </c>
      <c r="I1132" s="4">
        <f t="shared" si="1348"/>
        <v>0.50000000000000044</v>
      </c>
      <c r="J1132" s="4">
        <f t="shared" si="1348"/>
        <v>0.49999999999999917</v>
      </c>
      <c r="K1132" s="4">
        <f t="shared" si="1348"/>
        <v>0.50000000000000078</v>
      </c>
      <c r="L1132" s="4">
        <f t="shared" ref="L1132:O1132" si="1349">IFERROR(L1100/L1024,"-")</f>
        <v>0.49999999999999933</v>
      </c>
      <c r="M1132" s="4">
        <f t="shared" si="1349"/>
        <v>0.50000000000000089</v>
      </c>
      <c r="N1132" s="4">
        <f t="shared" si="1349"/>
        <v>0.50000000000000044</v>
      </c>
      <c r="O1132" s="4">
        <f t="shared" si="1349"/>
        <v>0.50000000000000056</v>
      </c>
      <c r="P1132" s="4">
        <f>IFERROR(P1100/P1024,"-")</f>
        <v>0.50000000000000022</v>
      </c>
      <c r="Q1132" s="4">
        <f>IFERROR(Q1100/Q1024,"-")</f>
        <v>0.50000000000000056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350">IFERROR(G1102/G1029,"-")</f>
        <v>0.62499999999999989</v>
      </c>
      <c r="H1133" s="4">
        <f t="shared" si="1350"/>
        <v>0.62499999999999867</v>
      </c>
      <c r="I1133" s="4">
        <f t="shared" si="1350"/>
        <v>0.62499999999999978</v>
      </c>
      <c r="J1133" s="4">
        <f t="shared" si="1350"/>
        <v>0.62499999999999922</v>
      </c>
      <c r="K1133" s="4">
        <f t="shared" si="1350"/>
        <v>0.62500000000000011</v>
      </c>
      <c r="L1133" s="4">
        <f t="shared" ref="L1133:O1133" si="1351">IFERROR(L1102/L1029,"-")</f>
        <v>0.62500000000000056</v>
      </c>
      <c r="M1133" s="4">
        <f t="shared" si="1351"/>
        <v>0.62499999999999944</v>
      </c>
      <c r="N1133" s="4">
        <f t="shared" si="1351"/>
        <v>0.62499999999999878</v>
      </c>
      <c r="O1133" s="4">
        <f t="shared" si="1351"/>
        <v>0.62500000000000067</v>
      </c>
      <c r="P1133" s="4">
        <f>IFERROR(P1102/P1029,"-")</f>
        <v>0.625</v>
      </c>
      <c r="Q1133" s="4">
        <f>IFERROR(Q1102/Q1029,"-")</f>
        <v>0.62499999999999978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139.16831456234706</v>
      </c>
      <c r="G1136" s="3">
        <f t="shared" si="1354"/>
        <v>135.62646559693982</v>
      </c>
      <c r="H1136" s="3">
        <f t="shared" si="1354"/>
        <v>131.05727457516451</v>
      </c>
      <c r="I1136" s="3">
        <f t="shared" si="1354"/>
        <v>102.32758704364875</v>
      </c>
      <c r="J1136" s="3">
        <f t="shared" si="1354"/>
        <v>80.150965108626565</v>
      </c>
      <c r="K1136" s="3">
        <f t="shared" si="1354"/>
        <v>74.842566285323187</v>
      </c>
      <c r="L1136" s="3">
        <f t="shared" ref="L1136:O1136" si="1355">L1137+L1152+L1157+L1180+L1203</f>
        <v>66.71305351991434</v>
      </c>
      <c r="M1136" s="3">
        <f t="shared" si="1355"/>
        <v>60.580729948329612</v>
      </c>
      <c r="N1136" s="3">
        <f t="shared" si="1355"/>
        <v>57.214330481949844</v>
      </c>
      <c r="O1136" s="3">
        <f t="shared" si="1355"/>
        <v>53.802905085300587</v>
      </c>
      <c r="P1136" s="3">
        <f>P1137+P1152+P1157+P1180+P1203</f>
        <v>51.403187826273822</v>
      </c>
      <c r="Q1136" s="3">
        <f>Q1137+Q1152+Q1157+Q1180+Q1203</f>
        <v>50.740951488916522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0.73999556628088459</v>
      </c>
      <c r="G1137" s="1">
        <f t="shared" ref="G1137:K1137" si="1356">SUM(G1138:G1151)</f>
        <v>1.625186161479528</v>
      </c>
      <c r="H1137" s="1">
        <f t="shared" si="1356"/>
        <v>4.2268284118299562</v>
      </c>
      <c r="I1137" s="1">
        <f t="shared" si="1356"/>
        <v>14.708783612301037</v>
      </c>
      <c r="J1137" s="1">
        <f t="shared" si="1356"/>
        <v>23.933871999684722</v>
      </c>
      <c r="K1137" s="1">
        <f t="shared" si="1356"/>
        <v>25.276221400550195</v>
      </c>
      <c r="L1137" s="1">
        <f t="shared" ref="L1137:O1137" si="1357">SUM(L1138:L1151)</f>
        <v>24.941858697416979</v>
      </c>
      <c r="M1137" s="1">
        <f t="shared" si="1357"/>
        <v>24.958221503497874</v>
      </c>
      <c r="N1137" s="1">
        <f t="shared" si="1357"/>
        <v>25.37100721717886</v>
      </c>
      <c r="O1137" s="1">
        <f t="shared" si="1357"/>
        <v>25.136514531896403</v>
      </c>
      <c r="P1137" s="1">
        <f>SUM(P1138:P1151)</f>
        <v>24.930848094722485</v>
      </c>
      <c r="Q1137" s="1">
        <f>SUM(Q1138:Q1151)</f>
        <v>25.451102320923908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0.4678670654563184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0.37652098104560128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0.26204166297516213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0.11309195399793015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8.1038791671743885E-3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2.6397623619030183E-2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2.1530014491997439E-2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2.1078530487611855E-2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1.2976498238572377E-2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0.15177518740657214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0.43107830760051247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0.8340843637736377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0.8569102549523705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0.79799837568706711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0.78850833699044331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0.69806934460302172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6.6214505149067376E-2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0.10744298748349711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1.9059221537308177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6.8209173482636718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11.014585941551427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11.327943123947511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10.891023714869485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10.333672282669987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9.9174835408565691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9.3364478021511434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8.705381277517942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8.4601110065790639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4.5765298771306445E-2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9.9329190978883458E-2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0.1375084906941261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1.8720456839367592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5.5001422725585236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7.5142837482455036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7.5759544428268795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6.9877953917632007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7.485519543749791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7.6643078172051924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8.1295830608137489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8.2979747298391668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0.14901873244686728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0.94500884827041598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1.5961205658380775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3.2898522490548321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3.3408676918422731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2.0878877269344365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2.0207963370747923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2.0147588490259927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2.0293279857027215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2.0437460464478341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2.1114954279541926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2.1636836369024772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9.4480113699050571E-5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1.6476379303353555E-4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3.0123911827834032E-4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3.8012974144882561E-4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5.3593866387663684E-4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8.2230609787100099E-4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9.417172771620739E-4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1.7530058181417069E-3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3.108048304528955E-3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4.5743408695650013E-3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6.6508140251298493E-3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3.0260852901508139E-3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2.0253732455334482E-3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4.5169701555223384E-3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4.4508912933319328E-3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3.3906347083084037E-3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2.6396077587914389E-3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3.2641027580876513E-3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3.1327855899759408E-3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5.5573958290660967E-3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3.6902405325324052E-2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8.5659411802929505E-2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0.11593649308859462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1.955881073976547E-2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7.4671883166247149E-2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0.15874160417518723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0.23666636707672092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0.18645860809791334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0.18687113365239616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9.0569478469375922E-2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0.24243954386537112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0.21920462053646686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0.17326330582657887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5.7090468797374026E-2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1.6876558104418414E-3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4.0528494983721819E-3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7.1520308076203762E-3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1.0410718715538421E-2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8.1085993284303135E-3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1.5778613779398688E-2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1.3403593650440221E-2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6.4778916449616766E-2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5.7204143179898539E-2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3.9483370157539457E-2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0.32672666799333855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9.443859794826987E-5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1.7342547325419592E-4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3.5574578916679298E-4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6.0752960554148955E-4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1.3526746713777027E-3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1.784043708787712E-3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3.6801534011187062E-3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2.7341584735896263E-3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9.8659733469097922E-4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3.8761070172418135E-4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1.8224449736388087E-4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1.3051331305046602E-4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7.5810002299214329E-4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1.4926308290625849E-3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4.9932452566190883E-3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8.3990616506594683E-3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1.0265839342832579E-2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1.3650713508522946E-2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8.9516020991029874E-3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4.5096790286225921E-3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1.1089936622456912E-3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3.4639630085977569E-4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4.6518437829053932E-2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0.21776374548987384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1.1965143054460272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2.2052751168352578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1.6993679383400138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1.5647355709595867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1.7044460191634898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0.95022197869183223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0.45616084879499935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6.4472860749851785E-2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4.4203139745490949E-4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3.768204326073938E-4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1.6037865004799722E-3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2.9553029728565782E-3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0.48124098071575727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1.2079373162243239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1.6116196929619404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1.529903810186807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1.5000350754209231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1.8257435337718448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2.2902415216139351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2.2267554226322921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1.2198340961287029</v>
      </c>
      <c r="J1151" s="1">
        <f>[1]Transport!F$32</f>
        <v>1.1223348728387377</v>
      </c>
      <c r="K1151" s="1">
        <f>[1]Transport!G$32</f>
        <v>1.0795318692807869</v>
      </c>
      <c r="L1151" s="1">
        <f>[1]Transport!H$32</f>
        <v>0.62786459178440379</v>
      </c>
      <c r="M1151" s="1">
        <f>[1]Transport!I$32</f>
        <v>1.4281823450181659</v>
      </c>
      <c r="N1151" s="1">
        <f>[1]Transport!J$32</f>
        <v>2.3052942152697691</v>
      </c>
      <c r="O1151" s="1">
        <f>[1]Transport!K$32</f>
        <v>2.6901946141287869</v>
      </c>
      <c r="P1151" s="1">
        <f>[1]Transport!L$32</f>
        <v>2.5366885760617839</v>
      </c>
      <c r="Q1151" s="1">
        <f>[1]Transport!M$32</f>
        <v>3.0971330642677781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9.1970705925237272E-4</v>
      </c>
      <c r="G1152" s="1">
        <f t="shared" ref="G1152:K1152" si="1362">SUM(G1153:G1156)</f>
        <v>2.2731423047119442E-3</v>
      </c>
      <c r="H1152" s="1">
        <f t="shared" si="1362"/>
        <v>2.2302739675634097E-3</v>
      </c>
      <c r="I1152" s="1">
        <f t="shared" si="1362"/>
        <v>1.2145168675491182E-4</v>
      </c>
      <c r="J1152" s="1">
        <f t="shared" si="1362"/>
        <v>9.9756795534399232E-5</v>
      </c>
      <c r="K1152" s="1">
        <f t="shared" si="1362"/>
        <v>7.6207110689648918E-5</v>
      </c>
      <c r="L1152" s="1">
        <f t="shared" ref="L1152:O1152" si="1363">SUM(L1153:L1156)</f>
        <v>7.7511292077017368E-5</v>
      </c>
      <c r="M1152" s="1">
        <f t="shared" si="1363"/>
        <v>7.9675472594229632E-5</v>
      </c>
      <c r="N1152" s="1">
        <f t="shared" si="1363"/>
        <v>6.6042224419492622E-5</v>
      </c>
      <c r="O1152" s="1">
        <f t="shared" si="1363"/>
        <v>6.5775970046095275E-5</v>
      </c>
      <c r="P1152" s="1">
        <f>SUM(P1153:P1156)</f>
        <v>5.9396167884637817E-5</v>
      </c>
      <c r="Q1152" s="1">
        <f>SUM(Q1153:Q1156)</f>
        <v>2.0943840275286046E-4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8.9922278155974068E-5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1.1781761211167337E-4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1.1055898729127306E-5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1.3428587650838961E-5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1.3334095651979892E-5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1.2492566578041167E-5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1.2270325960935709E-5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9.4652152617450847E-6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8.0658131864505496E-6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4.7050255621358861E-6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2.8628714218042714E-5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9.1824598492855678E-5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1.7897561715411004E-4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2.1331840358296465E-4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3.2245757546808927E-5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2.5564274151240254E-5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2.020449373881632E-5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2.0592146586785755E-5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2.1359532871599124E-5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1.74620259945823E-5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1.7833700015572557E-5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1.5793885880827326E-5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5.5680327283800195E-5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8.2788246075951707E-4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1.9041206874669469E-3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1.7670899678736973E-3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5.3490615890916417E-5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3.5096939033944736E-5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2.1866459779227959E-5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2.2564377776245175E-5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2.3751896570868945E-5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2.0896551647766317E-5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2.17417901919028E-5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2.3694947144997639E-5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6.8193555588500027E-5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1.0012372193491306E-4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1.320479839950743E-4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2.4659414588059171E-5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2.5666994698375284E-5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2.0802061519624754E-5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2.186220113594528E-5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2.2293717190825847E-5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1.8218431515398925E-5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1.813466665216937E-5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1.5202309296676967E-5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5.6935805662517518E-5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77.979055742024798</v>
      </c>
      <c r="G1157" s="1">
        <f t="shared" ref="G1157:K1157" si="1364">SUM(G1162:G1179)</f>
        <v>74.81051988894383</v>
      </c>
      <c r="H1157" s="1">
        <f t="shared" si="1364"/>
        <v>78.547236238405048</v>
      </c>
      <c r="I1157" s="1">
        <f t="shared" si="1364"/>
        <v>55.927623460937568</v>
      </c>
      <c r="J1157" s="1">
        <f t="shared" si="1364"/>
        <v>40.324962805342842</v>
      </c>
      <c r="K1157" s="1">
        <f t="shared" si="1364"/>
        <v>35.834338544203582</v>
      </c>
      <c r="L1157" s="1">
        <f t="shared" ref="L1157:O1157" si="1365">SUM(L1162:L1179)</f>
        <v>31.136266436466485</v>
      </c>
      <c r="M1157" s="1">
        <f t="shared" si="1365"/>
        <v>27.211226634386755</v>
      </c>
      <c r="N1157" s="1">
        <f t="shared" si="1365"/>
        <v>24.665787414691067</v>
      </c>
      <c r="O1157" s="1">
        <f t="shared" si="1365"/>
        <v>22.240695415635173</v>
      </c>
      <c r="P1157" s="1">
        <f>SUM(P1162:P1179)</f>
        <v>20.445387658800893</v>
      </c>
      <c r="Q1157" s="1">
        <f>SUM(Q1162:Q1179)</f>
        <v>19.499638988282769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73.710190587598078</v>
      </c>
      <c r="G1158" s="1">
        <f t="shared" si="1366"/>
        <v>70.715251071861317</v>
      </c>
      <c r="H1158" s="1">
        <f t="shared" si="1366"/>
        <v>74.247154188175173</v>
      </c>
      <c r="I1158" s="1">
        <f t="shared" si="1366"/>
        <v>52.2065189128977</v>
      </c>
      <c r="J1158" s="1">
        <f t="shared" si="1366"/>
        <v>37.835235282683612</v>
      </c>
      <c r="K1158" s="1">
        <f>IF(K1157-K1159&lt;0,0,K1157-K1159)</f>
        <v>33.871067738870963</v>
      </c>
      <c r="L1158" s="1">
        <f t="shared" ref="L1158:O1158" si="1367">IF(L1157-L1159&lt;0,0,L1157-L1159)</f>
        <v>29.430388546055038</v>
      </c>
      <c r="M1158" s="1">
        <f t="shared" si="1367"/>
        <v>25.718478393573346</v>
      </c>
      <c r="N1158" s="1">
        <f t="shared" si="1367"/>
        <v>23.314071716743371</v>
      </c>
      <c r="O1158" s="1">
        <f t="shared" si="1367"/>
        <v>21.02016296176075</v>
      </c>
      <c r="P1158" s="1">
        <f>IF(P1157-P1159&lt;0,0,P1157-P1159)</f>
        <v>19.323941771155543</v>
      </c>
      <c r="Q1158" s="1">
        <f>IF(Q1157-Q1159&lt;0,0,Q1157-Q1159)</f>
        <v>18.427058269833701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4.2688651544267202</v>
      </c>
      <c r="G1159" s="1">
        <f t="shared" ref="G1159" si="1369">SUM(G1160:G1161)</f>
        <v>4.0952688170825144</v>
      </c>
      <c r="H1159" s="1">
        <f t="shared" ref="H1159" si="1370">SUM(H1160:H1161)</f>
        <v>4.3000820502298751</v>
      </c>
      <c r="I1159" s="1">
        <f t="shared" ref="I1159" si="1371">SUM(I1160:I1161)</f>
        <v>3.7211045480398672</v>
      </c>
      <c r="J1159" s="1">
        <f t="shared" ref="J1159" si="1372">SUM(J1160:J1161)</f>
        <v>2.4897275226592313</v>
      </c>
      <c r="K1159" s="1">
        <f t="shared" ref="K1159" si="1373">SUM(K1160:K1161)</f>
        <v>1.9632708053326189</v>
      </c>
      <c r="L1159" s="1">
        <f t="shared" ref="L1159:O1159" si="1374">SUM(L1160:L1161)</f>
        <v>1.705877890411448</v>
      </c>
      <c r="M1159" s="1">
        <f t="shared" si="1374"/>
        <v>1.4927482408134074</v>
      </c>
      <c r="N1159" s="1">
        <f t="shared" si="1374"/>
        <v>1.351715697947695</v>
      </c>
      <c r="O1159" s="1">
        <f t="shared" si="1374"/>
        <v>1.2205324538744231</v>
      </c>
      <c r="P1159" s="1">
        <f>SUM(P1160:P1161)</f>
        <v>1.1214458876453495</v>
      </c>
      <c r="Q1159" s="1">
        <f>SUM(Q1160:Q1161)</f>
        <v>1.0725807184490666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4.2688651544267202</v>
      </c>
      <c r="G1160" s="1">
        <f>[1]Transport!C$25/SUM([1]Transport!C$21,[1]Transport!C$25)*G1157*(G$35+G$600)/(G$35+G$600+G$39)</f>
        <v>4.0952688170825144</v>
      </c>
      <c r="H1160" s="1">
        <f>[1]Transport!D$25/SUM([1]Transport!D$21,[1]Transport!D$25)*H1157*(H$35+H$600)/(H$35+H$600+H$39)</f>
        <v>4.3000820502298751</v>
      </c>
      <c r="I1160" s="1">
        <f>[1]Transport!E$25/SUM([1]Transport!E$21,[1]Transport!E$25)*I1157*(I$35+I$600)/(I$35+I$600+I$39)</f>
        <v>3.7211045480398672</v>
      </c>
      <c r="J1160" s="1">
        <f>[1]Transport!F$25/SUM([1]Transport!F$21,[1]Transport!F$25)*J1157*(J$35+J$600)/(J$35+J$600+J$39)</f>
        <v>2.4897275226592313</v>
      </c>
      <c r="K1160" s="1">
        <f>[1]Transport!G$25/SUM([1]Transport!G$21,[1]Transport!G$25)*K1157*(K$35+K$600)/(K$35+K$600+K$39)</f>
        <v>1.9632708053326189</v>
      </c>
      <c r="L1160" s="1">
        <f>[1]Transport!H$25/SUM([1]Transport!H$21,[1]Transport!H$25)*L1157*(L$35+L$600)/(L$35+L$600+L$39)</f>
        <v>1.705877890411448</v>
      </c>
      <c r="M1160" s="1">
        <f>[1]Transport!I$25/SUM([1]Transport!I$21,[1]Transport!I$25)*M1157*(M$35+M$600)/(M$35+M$600+M$39)</f>
        <v>1.4927482408134074</v>
      </c>
      <c r="N1160" s="1">
        <f>[1]Transport!J$25/SUM([1]Transport!J$21,[1]Transport!J$25)*N1157*(N$35+N$600)/(N$35+N$600+N$39)</f>
        <v>1.351715697947695</v>
      </c>
      <c r="O1160" s="1">
        <f>[1]Transport!K$25/SUM([1]Transport!K$21,[1]Transport!K$25)*O1157*(O$35+O$600)/(O$35+O$600+O$39)</f>
        <v>1.2205324538744231</v>
      </c>
      <c r="P1160" s="1">
        <f>[1]Transport!L$25/SUM([1]Transport!L$21,[1]Transport!L$25)*P1157*(P$35+P$600)/(P$35+P$600+P$39)</f>
        <v>1.1214458876453495</v>
      </c>
      <c r="Q1160" s="1">
        <f>[1]Transport!M$25/SUM([1]Transport!M$21,[1]Transport!M$25)*Q1157*(Q$35+Q$600)/(Q$35+Q$600+Q$39)</f>
        <v>1.0725807184490666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</v>
      </c>
      <c r="L1161" s="1">
        <f>(L$39+L$719)/([1]Transport!H$21+[1]Transport!H$25)*L1157</f>
        <v>0</v>
      </c>
      <c r="M1161" s="1">
        <f>(M$39+M$719)/([1]Transport!I$21+[1]Transport!I$25)*M1157</f>
        <v>0</v>
      </c>
      <c r="N1161" s="1">
        <f>(N$39+N$719)/([1]Transport!J$21+[1]Transport!J$25)*N1157</f>
        <v>0</v>
      </c>
      <c r="O1161" s="1">
        <f>(O$39+O$719)/([1]Transport!K$21+[1]Transport!K$25)*O1157</f>
        <v>0</v>
      </c>
      <c r="P1161" s="1">
        <f>(P$39+P$719)/([1]Transport!L$21+[1]Transport!L$25)*P1157</f>
        <v>0</v>
      </c>
      <c r="Q1161" s="1">
        <f>(Q$39+Q$719)/([1]Transport!M$21+[1]Transport!M$25)*Q1157</f>
        <v>0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1.2541383625040039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1.2428863254324607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0.92515300404897949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0.43895616680605409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4.4591423527491181E-2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5.4899232415279636E-2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3.9959696010168855E-2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3.1946269648037401E-2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0.30224278453735853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0.52770594846758412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0.4101160048235486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0.16272946928084372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3.4720311375823737E-2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0.13408349764507138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0.4183497889364266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0.5669769772480503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0.13980740065466599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0.20835211637991063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0.23397701277651295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0.18680064696432339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1.0145254081022601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0.88333183938757731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0.63015265862274328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1.7213237192574761E-2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1.1140152602423544E-2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1.5294624198845575E-2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2.0420704746965772E-2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2.0130092237553552E-2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0.10351328321786116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1.1215507558414775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1.0613528640194159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0.84991134589901451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0.27221686115431282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6.2463277852043636E-3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6.8739140876673066E-3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8.2194749270102091E-3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7.5958527976299657E-3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8.4470965990751466E-3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8.3724290658812456E-3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7.2651575772996295E-3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9.0053936259734624E-2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0.13708826414370015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0.13176071688839722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0.11065087438615914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2.2742233568117109E-2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1.877331644312815E-2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2.4941200535920013E-2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1.1335896717330343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1.0541195656480793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0.83217235221462305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0.27182565775715495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1.4817115464188036E-2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63.987664014381288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54.43362079503737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46.989375479836362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13.522868004179836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0.49273581914423448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0.55190764758181277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0.38816705070574448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0.29960645893829607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2.5243048899683877E-2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8.9622541066374517E-3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5.5254532008635632E-3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3.6324246183660554E-3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2.0630762409074182E-3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1.9665726972445431E-3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2.1740648997102098E-3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2.8630089525340432E-3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3.7717688450897904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5.3087265225898834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5.3093622977204564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4.1485724397375119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0.22650362666396578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3.809283872751603E-2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1.7319970753092939E-2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9.0457736083008836E-3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5.0182527361764141E-3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4.9652738001374052E-3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5.6086861702368367E-3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7.1264829888962314E-3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3.8106899138884271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5.7443759059607418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7.4915831100250623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6.2627393902218707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2.339218233489528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1.0547987943808821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0.59928499920116174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4.7448389903135942E-2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1.2010118848239599E-2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8.8168695973393964E-3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9.4681446139059065E-3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1.05397201546164E-2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3.9441735967983003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5.2570363377131777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13.238500414545287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24.635068046253856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31.216202694206764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28.931558967463786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25.46038179753992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22.297467330995726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19.91434809166584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17.691280719820615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16.158959211293933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15.015366594929191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1.8422633726395286E-3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0.24467848685217258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0.25041466980960203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0.18373281256131513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4.5137455160529756E-2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3.720851239571955E-3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2.835043716187249E-3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2.1453879794927915E-3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3.1827172523682906E-3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6.9142440063672088E-3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9.5816020756239427E-3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1.6075004334053452E-3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1.7020496337295497E-2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2.1762105885315512E-2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1.9402772883660418E-2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1.1533602121836449E-2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6.5314586986216895E-3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5.2486618168974819E-3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4.2030916013168391E-3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5.6005224107040811E-3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8.1799253324888709E-3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9.159461435719175E-3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2.4997187431221846E-3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1.3218538062928843E-2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1.8884651939100845E-2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1.691386709969727E-2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1.1497574202929193E-2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8.643742884896501E-3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8.1252299842734625E-3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6.9218547952416909E-3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9.1462859941179586E-3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1.2685060851984432E-2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1.2413097640009503E-2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3.2065771893645323E-3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1.1974693625451369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3.8020823662200667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3.5560405667246222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3.7214408287230745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3.5398814561527905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3.3731884921056197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3.2007366105393467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3.0859858356636263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3.0475431970329683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2.9989323259991214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3.0290596082771336E-4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2.1351557986210063E-3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2.9526597040314176E-3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3.1248211672805174E-3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2.8606188973117684E-3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2.5608174894378123E-3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2.9030690614225765E-3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2.2801754639703085E-3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4.0518154459808515E-3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7.1449409673954396E-3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1.0372265417026507E-2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1.5630089603266541E-2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8.4202653276991501E-2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0.16476645567331827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0.15755294644678214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0.13021157018110316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2.2198529146118907E-2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1.0469281218806054E-2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9.3274253778108281E-3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6.0240897403904129E-3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1.0128259234636863E-2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7.9232502994119949E-2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0.19339230701594837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0.26580777965375713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9.1727138060295865E-2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0.26666909849663817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0.80795061755904285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0.97528673148532574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1.0531942452298397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0.53660355035937934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0.37459300631908071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0.11433770676526057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0.30348415142623975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0.27163547056428916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0.21459483183050349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7.2452012821045311E-2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0.16368644926090861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0.30734921614091026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0.29720148432126775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0.23873690121480748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5.1724502178290735E-2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2.5625148165276002E-2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3.6069427967372822E-2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1.9841462535170575E-2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9.3100821753693649E-2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8.1740133215599739E-2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5.6527139829392004E-2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0.47057746950189738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60.33916284959971</v>
      </c>
      <c r="G1180" s="1">
        <f t="shared" ref="G1180:K1180" si="1375">SUM(G1185:G1202)</f>
        <v>59.09448180431346</v>
      </c>
      <c r="H1180" s="1">
        <f t="shared" si="1375"/>
        <v>48.17585353772229</v>
      </c>
      <c r="I1180" s="1">
        <f t="shared" si="1375"/>
        <v>31.690358116815982</v>
      </c>
      <c r="J1180" s="1">
        <f t="shared" si="1375"/>
        <v>15.891557583529885</v>
      </c>
      <c r="K1180" s="1">
        <f t="shared" si="1375"/>
        <v>13.731469914890798</v>
      </c>
      <c r="L1180" s="1">
        <f t="shared" ref="L1180:O1180" si="1376">SUM(L1185:L1202)</f>
        <v>10.634394472296032</v>
      </c>
      <c r="M1180" s="1">
        <f t="shared" si="1376"/>
        <v>8.4107665944945751</v>
      </c>
      <c r="N1180" s="1">
        <f t="shared" si="1376"/>
        <v>7.177090845220123</v>
      </c>
      <c r="O1180" s="1">
        <f t="shared" si="1376"/>
        <v>6.4252570965933353</v>
      </c>
      <c r="P1180" s="1">
        <f>SUM(P1185:P1202)</f>
        <v>6.0265488985316535</v>
      </c>
      <c r="Q1180" s="1">
        <f>SUM(Q1185:Q1202)</f>
        <v>5.7896411253093731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58.838384860179673</v>
      </c>
      <c r="G1181" s="1">
        <f t="shared" ref="G1181:K1181" si="1377">IF(G1180-G1182&lt;0,0,G1180-G1182)</f>
        <v>57.544842142492989</v>
      </c>
      <c r="H1181" s="1">
        <f t="shared" si="1377"/>
        <v>46.016937378746313</v>
      </c>
      <c r="I1181" s="1">
        <f t="shared" si="1377"/>
        <v>30.637524894854295</v>
      </c>
      <c r="J1181" s="1">
        <f t="shared" si="1377"/>
        <v>15.330310275357107</v>
      </c>
      <c r="K1181" s="1">
        <f t="shared" si="1377"/>
        <v>13.195559876617718</v>
      </c>
      <c r="L1181" s="1">
        <f t="shared" ref="L1181:O1181" si="1378">IF(L1180-L1182&lt;0,0,L1180-L1182)</f>
        <v>10.214402634450334</v>
      </c>
      <c r="M1181" s="1">
        <f t="shared" si="1378"/>
        <v>8.0735206714059338</v>
      </c>
      <c r="N1181" s="1">
        <f t="shared" si="1378"/>
        <v>6.8862200260563133</v>
      </c>
      <c r="O1181" s="1">
        <f t="shared" si="1378"/>
        <v>6.126951045548215</v>
      </c>
      <c r="P1181" s="1">
        <f>IF(P1180-P1182&lt;0,0,P1180-P1182)</f>
        <v>5.6777414479718828</v>
      </c>
      <c r="Q1181" s="1">
        <f>IF(Q1180-Q1182&lt;0,0,Q1180-Q1182)</f>
        <v>5.4341431463299834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1.5007779894200366</v>
      </c>
      <c r="G1182" s="1">
        <f t="shared" ref="G1182" si="1382">SUM(G1183:G1184)</f>
        <v>1.5496396618204693</v>
      </c>
      <c r="H1182" s="1">
        <f t="shared" ref="H1182" si="1383">SUM(H1183:H1184)</f>
        <v>2.1589161589759769</v>
      </c>
      <c r="I1182" s="1">
        <f t="shared" ref="I1182" si="1384">SUM(I1183:I1184)</f>
        <v>1.0528332219616887</v>
      </c>
      <c r="J1182" s="1">
        <f t="shared" ref="J1182" si="1385">SUM(J1183:J1184)</f>
        <v>0.56124730817277868</v>
      </c>
      <c r="K1182" s="1">
        <f t="shared" ref="K1182" si="1386">SUM(K1183:K1184)</f>
        <v>0.53591003827307981</v>
      </c>
      <c r="L1182" s="1">
        <f t="shared" ref="L1182:O1182" si="1387">SUM(L1183:L1184)</f>
        <v>0.41999183784569821</v>
      </c>
      <c r="M1182" s="1">
        <f t="shared" si="1387"/>
        <v>0.33724592308864132</v>
      </c>
      <c r="N1182" s="1">
        <f t="shared" si="1387"/>
        <v>0.2908708191638098</v>
      </c>
      <c r="O1182" s="1">
        <f t="shared" si="1387"/>
        <v>0.29830605104512065</v>
      </c>
      <c r="P1182" s="1">
        <f>SUM(P1183:P1184)</f>
        <v>0.34880745055977092</v>
      </c>
      <c r="Q1182" s="1">
        <f>SUM(Q1183:Q1184)</f>
        <v>0.35549797897938951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1.5007779894200366</v>
      </c>
      <c r="G1183" s="1">
        <f>[1]Transport!C$26/SUM([1]Transport!C$22,[1]Transport!C$26)*G1180*(G$34+G$582)/(G$34+G$582+G$38)</f>
        <v>1.5496396618204693</v>
      </c>
      <c r="H1183" s="1">
        <f>[1]Transport!D$26/SUM([1]Transport!D$22,[1]Transport!D$26)*H1180*(H$34+H$582)/(H$34+H$582+H$38)</f>
        <v>2.1589161589759769</v>
      </c>
      <c r="I1183" s="1">
        <f>[1]Transport!E$26/SUM([1]Transport!E$22,[1]Transport!E$26)*I1180*(I$34+I$582)/(I$34+I$582+I$38)</f>
        <v>1.0528332219616887</v>
      </c>
      <c r="J1183" s="1">
        <f>[1]Transport!F$26/SUM([1]Transport!F$22,[1]Transport!F$26)*J1180*(J$34+J$582)/(J$34+J$582+J$38)</f>
        <v>0.56124730817277868</v>
      </c>
      <c r="K1183" s="1">
        <f>[1]Transport!G$26/SUM([1]Transport!G$22,[1]Transport!G$26)*K1180*(K$34+K$582)/(K$34+K$582+K$38)</f>
        <v>0.53591003827307981</v>
      </c>
      <c r="L1183" s="1">
        <f>[1]Transport!H$26/SUM([1]Transport!H$22,[1]Transport!H$26)*L1180*(L$34+L$582)/(L$34+L$582+L$38)</f>
        <v>0.41999183784569821</v>
      </c>
      <c r="M1183" s="1">
        <f>[1]Transport!I$26/SUM([1]Transport!I$22,[1]Transport!I$26)*M1180*(M$34+M$582)/(M$34+M$582+M$38)</f>
        <v>0.33724592308864132</v>
      </c>
      <c r="N1183" s="1">
        <f>[1]Transport!J$26/SUM([1]Transport!J$22,[1]Transport!J$26)*N1180*(N$34+N$582)/(N$34+N$582+N$38)</f>
        <v>0.2908708191638098</v>
      </c>
      <c r="O1183" s="1">
        <f>[1]Transport!K$26/SUM([1]Transport!K$22,[1]Transport!K$26)*O1180*(O$34+O$582)/(O$34+O$582+O$38)</f>
        <v>0.29830605104512065</v>
      </c>
      <c r="P1183" s="1">
        <f>[1]Transport!L$26/SUM([1]Transport!L$22,[1]Transport!L$26)*P1180*(P$34+P$582)/(P$34+P$582+P$38)</f>
        <v>0.34880745055977092</v>
      </c>
      <c r="Q1183" s="1">
        <f>[1]Transport!M$26/SUM([1]Transport!M$22,[1]Transport!M$26)*Q1180*(Q$34+Q$582)/(Q$34+Q$582+Q$38)</f>
        <v>0.35549797897938951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0</v>
      </c>
      <c r="L1184" s="1">
        <f>(L$38+L$718)/([1]Transport!H$22+[1]Transport!H$26)*L1180</f>
        <v>0</v>
      </c>
      <c r="M1184" s="1">
        <f>(M$38+M$718)/([1]Transport!I$22+[1]Transport!I$26)*M1180</f>
        <v>0</v>
      </c>
      <c r="N1184" s="1">
        <f>(N$38+N$718)/([1]Transport!J$22+[1]Transport!J$26)*N1180</f>
        <v>0</v>
      </c>
      <c r="O1184" s="1">
        <f>(O$38+O$718)/([1]Transport!K$22+[1]Transport!K$26)*O1180</f>
        <v>0</v>
      </c>
      <c r="P1184" s="1">
        <f>(P$38+P$718)/([1]Transport!L$22+[1]Transport!L$26)*P1180</f>
        <v>0</v>
      </c>
      <c r="Q1184" s="1">
        <f>(Q$38+Q$718)/([1]Transport!M$22+[1]Transport!M$26)*Q1180</f>
        <v>0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3.3096531981913859E-5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0.14646451995471993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9.9112505703012971E-2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8.0810464471917948E-2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0.75046084404696267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0.8253463215891188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0.92031587792078628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0.38415084037442376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0.43653274263564174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0.34081893890350812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3.3887582044546875E-3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3.3735612597138574E-3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2.6331313301974813E-3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0.58081922566750055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0.80293703553487439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0.66646367173531573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0.32892602840396268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4.1969221807985471E-2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3.2650523086995967E-2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2.3507359805011424E-2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1.7223560003244872E-2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2.2622758984793642E-2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0.3845184420792811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0.43684167952804848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2.801677210933811E-2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4.9089188731947918E-2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4.7688048683524567E-2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3.723367374473268E-2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1.0657811947025682E-2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5.0841973925002271E-3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6.2496517880770612E-3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7.9904857358610287E-3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7.7212204325076503E-3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9.5334077716015733E-3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1.1319339967102035E-2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1.8394115332729635E-2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3.452120372365327E-2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7.4519021868820992E-2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7.136178861090646E-2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5.9663376437864443E-2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1.8545136965639815E-2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1.0943412822927738E-2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0.2777075600021201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1.2431341083833642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1.1255242470432516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0.72628898923597085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0.15573377577911168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4.9837026607830681E-2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52.132158954597266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48.700917375531326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35.237537361831095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14.966039485517861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4.9486540690203964E-3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6.9812030771367363E-3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7.0528397972766518E-3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8.3447931180770964E-3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9.0006768857634582E-3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6.1010588102834093E-2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5.0101284778898095E-2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3.5430181540244375E-2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6.0714027836260608E-3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1.4213646977862023E-3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8.685492299334149E-4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7.9444306535419367E-4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1.2086826155636603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1.2843930547861557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1.2752400612592569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0.77583250503758638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3.1518095217166656E-2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1.0334858402865358E-2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8.2541816093510377E-3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6.9229354003636431E-3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4.2074242952895207E-3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2.9390965823586981E-3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1.8076105742206151E-3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1.5899365357553361E-3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5.0036335128557585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5.3284957914454285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5.2789510632450467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4.0353288385730375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0.14675657476402262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9.821308197666568E-3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8.8650686179173599E-3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9.7401256984863804E-3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6.5138384080647887E-3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4.5854314293608065E-3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2.476585649364739E-3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1.9505678173669025E-3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1.9189020167541861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2.2111482223256727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2.1710474895276874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1.6493924639870188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0.11134149811721787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7.6308017204338875E-3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7.4087345553233543E-3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8.8426676207809633E-3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6.2372771962490086E-3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4.256347891359989E-3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2.1124179197089506E-3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1.7038589860805167E-3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1.8725656852967008E-3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0.78532722334283778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2.0606423920824639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1.836389561855919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1.0710180755184586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0.258583183992249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8.4930009422018532E-2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1.4017933335452428E-2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3.7999728646064975E-3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4.217310427648932E-3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4.3241674744023944E-3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1.5431862481311849E-3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1.0388480265710756E-2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1.9674850887698957E-2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4.3695450543451184E-2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4.7333974972383924E-2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2.8664985685864761E-2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1.4607058069574373E-2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9.4116487388542572E-3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1.1627424168308937E-2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1.6294021336897453E-2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2.113927400367601E-2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2.2940378629362278E-3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9.0592900305482213E-3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1.6344372636580694E-2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0.12111870528369534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1.1126005165492134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2.0428255638697053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2.1889819357450158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2.1620950891664368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2.1094139189492607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2.0967124845894731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2.0605514881713298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1.4848972028570005E-3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3.9334037031281037E-3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5.7906251342799697E-3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8.6181631714568833E-3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1.6908347183829907E-2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2.2331693956399827E-2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3.299053136697451E-2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3.5169524883697123E-2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2.720107056205566E-2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1.4709055979130801E-2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1.4804944034393367E-2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1.8099106387501026E-5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2.0935606076240704E-3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3.0442734315561325E-3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3.6112981532090095E-3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4.470992040525726E-3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6.3347054497585311E-3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6.1459644315765916E-3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8.409826165700832E-3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6.1750297068507752E-3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2.3444146746451869E-3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1.0857703576834189E-3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8.1147348291965441E-4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1.0679158738018771E-5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2.5589801692483096E-3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1.2879766691505907E-2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1.5237681490076756E-2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3.2928562061356144E-2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3.6783870718190559E-2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3.0098279663868327E-2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2.4876951742937942E-2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1.5998270180058293E-2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9.0782121121781544E-3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2.7361681011674674E-3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1.4679422418682046E-3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1.1231206015540005E-4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0.67158721970147661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2.3218203959776234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7.2437349840663616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9.9925292447144756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6.1638778482307366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3.1465780381327288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2.130407452409719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1.1779234054577878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0.55947416169446773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7.9338208867169177E-2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1.6645252621414139E-3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5.4918017393657996E-3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2.8219753447175557E-2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3.8472510086701016E-2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4.6212639741897175E-2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2.4446002375112421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4.3044718662318937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3.7876138802041708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2.205844125014099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2.14626823095311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2.5898515860710725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3.2492303994693064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3.1703921215057629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0.10918069738240381</v>
      </c>
      <c r="G1203" s="1">
        <f t="shared" ref="G1203:K1203" si="1388">SUM(G1208:G1212)</f>
        <v>9.4004599898278612E-2</v>
      </c>
      <c r="H1203" s="1">
        <f t="shared" si="1388"/>
        <v>0.10512611323962787</v>
      </c>
      <c r="I1203" s="1">
        <f t="shared" si="1388"/>
        <v>7.0040190741330879E-4</v>
      </c>
      <c r="J1203" s="1">
        <f t="shared" si="1388"/>
        <v>4.7296327358373246E-4</v>
      </c>
      <c r="K1203" s="1">
        <f t="shared" si="1388"/>
        <v>4.6021856792866696E-4</v>
      </c>
      <c r="L1203" s="1">
        <f t="shared" ref="L1203:O1203" si="1389">SUM(L1208:L1212)</f>
        <v>4.5640244276191574E-4</v>
      </c>
      <c r="M1203" s="1">
        <f t="shared" si="1389"/>
        <v>4.3554047781805692E-4</v>
      </c>
      <c r="N1203" s="1">
        <f>SUM(N1208:N1212)</f>
        <v>3.7896263537794687E-4</v>
      </c>
      <c r="O1203" s="1">
        <f t="shared" si="1389"/>
        <v>3.7226520562695447E-4</v>
      </c>
      <c r="P1203" s="1">
        <f>SUM(P1208:P1212)</f>
        <v>3.437780509129751E-4</v>
      </c>
      <c r="Q1203" s="1">
        <f>SUM(Q1208:Q1212)</f>
        <v>3.5961599772630482E-4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0.10080844277679332</v>
      </c>
      <c r="G1204" s="1">
        <f t="shared" ref="G1204:K1204" si="1390">IF(G1203-G1205&lt;0,0,G1203-G1205)</f>
        <v>8.2464452176781278E-2</v>
      </c>
      <c r="H1204" s="1">
        <f t="shared" si="1390"/>
        <v>0.10092143287328958</v>
      </c>
      <c r="I1204" s="1">
        <f t="shared" si="1390"/>
        <v>4.7578323507460705E-4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8.372254605610488E-3</v>
      </c>
      <c r="G1205" s="1">
        <f t="shared" ref="G1205" si="1392">SUM(G1206:G1207)</f>
        <v>1.1540147721497342E-2</v>
      </c>
      <c r="H1205" s="1">
        <f t="shared" ref="H1205" si="1393">SUM(H1206:H1207)</f>
        <v>4.2046803663382823E-3</v>
      </c>
      <c r="I1205" s="1">
        <f t="shared" ref="I1205" si="1394">SUM(I1206:I1207)</f>
        <v>2.2461867233870177E-4</v>
      </c>
      <c r="J1205" s="1">
        <f t="shared" ref="J1205" si="1395">SUM(J1206:J1207)</f>
        <v>7.3846553765205616E-2</v>
      </c>
      <c r="K1205" s="1">
        <f t="shared" ref="K1205" si="1396">SUM(K1206:K1207)</f>
        <v>0.10327522968481717</v>
      </c>
      <c r="L1205" s="1">
        <f t="shared" ref="L1205:O1205" si="1397">SUM(L1206:L1207)</f>
        <v>0.1575511555238539</v>
      </c>
      <c r="M1205" s="1">
        <f t="shared" si="1397"/>
        <v>1.3659620972568931E-2</v>
      </c>
      <c r="N1205" s="1">
        <f t="shared" si="1397"/>
        <v>9.2630864163262671E-3</v>
      </c>
      <c r="O1205" s="1">
        <f t="shared" si="1397"/>
        <v>1.1948289406880098E-2</v>
      </c>
      <c r="P1205" s="1">
        <f>SUM(P1206:P1207)</f>
        <v>5.0971257939099776E-2</v>
      </c>
      <c r="Q1205" s="1">
        <f>SUM(Q1206:Q1207)</f>
        <v>4.9807633737427902E-3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8.372254605610488E-3</v>
      </c>
      <c r="G1206" s="1">
        <f>IF(SUM([1]Transport!C$24,[1]Transport!C$27)=0,0,[1]Transport!C$27/SUM([1]Transport!C$24,[1]Transport!C$27)*G1203*(G$47+G$614)/(G$47+G$614+G$49))</f>
        <v>1.1540147721497342E-2</v>
      </c>
      <c r="H1206" s="1">
        <f>IF(SUM([1]Transport!D$24,[1]Transport!D$27)=0,0,[1]Transport!D$27/SUM([1]Transport!D$24,[1]Transport!D$27)*H1203*(H$47+H$614)/(H$47+H$614+H$49))</f>
        <v>4.2046803663382823E-3</v>
      </c>
      <c r="I1206" s="1">
        <f>IF(SUM([1]Transport!E$24,[1]Transport!E$27)=0,0,[1]Transport!E$27/SUM([1]Transport!E$24,[1]Transport!E$27)*I1203*(I$47+I$614)/(I$47+I$614+I$49))</f>
        <v>2.2461867233870177E-4</v>
      </c>
      <c r="J1206" s="1">
        <f>IF(SUM([1]Transport!F$24,[1]Transport!F$27)=0,0,[1]Transport!F$27/SUM([1]Transport!F$24,[1]Transport!F$27)*J1203*(J$47+J$614)/(J$47+J$614+J$49))</f>
        <v>1.4206516812548755E-4</v>
      </c>
      <c r="K1206" s="1">
        <f>IF(SUM([1]Transport!G$24,[1]Transport!G$27)=0,0,[1]Transport!G$27/SUM([1]Transport!G$24,[1]Transport!G$27)*K1203*(K$47+K$614)/(K$47+K$614+K$49))</f>
        <v>1.4307644580441257E-5</v>
      </c>
      <c r="L1206" s="1">
        <f>IF(SUM([1]Transport!H$24,[1]Transport!H$27)=0,0,[1]Transport!H$27/SUM([1]Transport!H$24,[1]Transport!H$27)*L1203*(L$47+L$614)/(L$47+L$614+L$49))</f>
        <v>1.6006742447780029E-5</v>
      </c>
      <c r="M1206" s="1">
        <f>IF(SUM([1]Transport!I$24,[1]Transport!I$27)=0,0,[1]Transport!I$27/SUM([1]Transport!I$24,[1]Transport!I$27)*M1203*(M$47+M$614)/(M$47+M$614+M$49))</f>
        <v>4.9747000919314683E-5</v>
      </c>
      <c r="N1206" s="1">
        <f>IF(SUM([1]Transport!J$24,[1]Transport!J$27)=0,0,[1]Transport!J$27/SUM([1]Transport!J$24,[1]Transport!J$27)*N1203*(N$47+N$614)/(N$47+N$614+N$49))</f>
        <v>2.2826906241790447E-5</v>
      </c>
      <c r="O1206" s="1">
        <f>IF(SUM([1]Transport!K$24,[1]Transport!K$27)=0,0,[1]Transport!K$27/SUM([1]Transport!K$24,[1]Transport!K$27)*O1203*(O$47+O$614)/(O$47+O$614+O$49))</f>
        <v>3.5536287294490444E-5</v>
      </c>
      <c r="P1206" s="1">
        <f>IF(SUM([1]Transport!L$24,[1]Transport!L$27)=0,0,[1]Transport!L$27/SUM([1]Transport!L$24,[1]Transport!L$27)*P1203*(P$47+P$614)/(P$47+P$614+P$49))</f>
        <v>2.5544324326760694E-5</v>
      </c>
      <c r="Q1206" s="1">
        <f>IF(SUM([1]Transport!M$24,[1]Transport!M$27)=0,0,[1]Transport!M$27/SUM([1]Transport!M$24,[1]Transport!M$27)*Q1203*(Q$47+Q$614)/(Q$47+Q$614+Q$49))</f>
        <v>5.1047686787694119E-5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7.3704488597080134E-2</v>
      </c>
      <c r="K1207" s="1">
        <f>IF(([1]Transport!G$24+[1]Transport!G$27)=0,0,(K$49+K$716)/([1]Transport!G$24+[1]Transport!G$27)*K1203)</f>
        <v>0.10326092204023674</v>
      </c>
      <c r="L1207" s="1">
        <f>IF(([1]Transport!H$24+[1]Transport!H$27)=0,0,(L$49+L$716)/([1]Transport!H$24+[1]Transport!H$27)*L1203)</f>
        <v>0.15753514878140612</v>
      </c>
      <c r="M1207" s="1">
        <f>IF(([1]Transport!I$24+[1]Transport!I$27)=0,0,(M$49+M$716)/([1]Transport!I$24+[1]Transport!I$27)*M1203)</f>
        <v>1.3609873971649616E-2</v>
      </c>
      <c r="N1207" s="1">
        <f>IF(([1]Transport!J$24+[1]Transport!J$27)=0,0,(N$49+N$716)/([1]Transport!J$24+[1]Transport!J$27)*N1203)</f>
        <v>9.2402595100844771E-3</v>
      </c>
      <c r="O1207" s="1">
        <f>IF(([1]Transport!K$24+[1]Transport!K$27)=0,0,(O$49+O$716)/([1]Transport!K$24+[1]Transport!K$27)*O1203)</f>
        <v>1.1912753119585607E-2</v>
      </c>
      <c r="P1207" s="1">
        <f>IF(([1]Transport!L$24+[1]Transport!L$27)=0,0,(P$49+P$716)/([1]Transport!L$24+[1]Transport!L$27)*P1203)</f>
        <v>5.0945713614773014E-2</v>
      </c>
      <c r="Q1207" s="1">
        <f>IF(([1]Transport!M$24+[1]Transport!M$27)=0,0,(Q$49+Q$716)/([1]Transport!M$24+[1]Transport!M$27)*Q1203)</f>
        <v>4.9297156869550964E-3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3.4585048081779515E-3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3.1320347217320835E-3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3.1985687458983233E-3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1.4650011141033179E-4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7.2280496125558814E-5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6.0318189470216264E-5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5.71046167740987E-5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5.6653837557032621E-5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4.8748427220156585E-5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4.9675732073538747E-5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4.6827128473113892E-5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4.9671815543512537E-5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5.3856118545378723E-2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3.9843045913959062E-2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5.3153723097157088E-2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6.3896497984293138E-5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1.1094704903584333E-4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1.2388873651508265E-4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1.2274194424815991E-4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1.1614111569748828E-4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1.0047599621532431E-4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9.9338035745575475E-5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9.3023262062983341E-5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9.7883945028110262E-5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4.1631108481964994E-3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3.9424905422805441E-3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4.8536597673070865E-3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4.4481357018374246E-4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1.8314438228021637E-4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1.466863060059242E-4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1.4668487917198026E-4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1.4050449908849141E-4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1.2202743827539933E-4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1.1880294844488561E-4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1.0981122985670471E-4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1.1450091219657638E-4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4.7702963180650641E-2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4.7087028720306914E-2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4.3920161629265375E-2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4.5191727834941359E-5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1.0659134614211394E-4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1.2932533593744384E-4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1.2987100256767694E-4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1.2224102547504461E-4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1.0771077366706663E-4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1.0444848936295462E-4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9.4116430520173146E-5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9.7559324958105609E-5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49.003498295196046</v>
      </c>
      <c r="G1213" s="3">
        <f t="shared" ref="G1213:K1213" si="1398">SUM(G1214:G1263)</f>
        <v>55.671313376049554</v>
      </c>
      <c r="H1213" s="3">
        <f t="shared" si="1398"/>
        <v>60.261476621155452</v>
      </c>
      <c r="I1213" s="3">
        <f t="shared" si="1398"/>
        <v>62.339448458139252</v>
      </c>
      <c r="J1213" s="3">
        <f t="shared" si="1398"/>
        <v>62.620558840104316</v>
      </c>
      <c r="K1213" s="3">
        <f t="shared" si="1398"/>
        <v>62.344607195496188</v>
      </c>
      <c r="L1213" s="3">
        <f t="shared" ref="L1213:O1213" si="1399">SUM(L1214:L1263)</f>
        <v>61.747634333503925</v>
      </c>
      <c r="M1213" s="3">
        <f t="shared" si="1399"/>
        <v>61.15069616388498</v>
      </c>
      <c r="N1213" s="3">
        <f t="shared" si="1399"/>
        <v>60.955475444374898</v>
      </c>
      <c r="O1213" s="3">
        <f t="shared" si="1399"/>
        <v>60.753232895822542</v>
      </c>
      <c r="P1213" s="3">
        <f>SUM(P1214:P1263)</f>
        <v>60.588956785404037</v>
      </c>
      <c r="Q1213" s="3">
        <f>SUM(Q1214:Q1263)</f>
        <v>60.552243183520226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0.41617336646770803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0.36031000938654129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0.27726508675727646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0.13872751044717518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1.4681570763852585E-2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4.7823834877768943E-2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3.9005323844339537E-2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3.8187382927107667E-2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2.3899126146290663E-2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0.30193874807337912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0.89111365892646754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1.7902456164634526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1.8967162325735505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1.8449337162923181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1.8928755842741445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1.7025136377519237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9.6924677895278644E-2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0.15727485889232057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2.7898855458929162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9.9844469945432586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16.679588426379265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17.557931268609948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17.628684329446919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17.939682978486658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17.904442499332944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17.723068134006517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17.126292219976271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16.937287635168833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6.1208923558951217E-2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0.13284809716157303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0.18391110561001242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2.5037726015850166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7.6450263403932368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10.749979438876997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11.237708516089484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11.01417441655817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12.530813046978443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13.527441930024045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14.71776573400016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15.226513925720866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0.19297522361940361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1.2237608710188184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2.06693291547057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4.2602695849833179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4.3968534171603375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2.7804450881707639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2.9222805276795221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3.0713501869225754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3.2280244409037024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3.3926874391366186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3.5657503192964448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3.7476476944739576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2.1525907014237041E-4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1.6960553946515143E-3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2.4078517408439356E-3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2.7784723772853277E-3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2.8052043645137854E-3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2.9372822799057989E-3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3.9487317389746424E-3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3.8644917703405312E-3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7.2964665548634032E-3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1.391940312467119E-2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2.0563790991456412E-2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3.1669532112603802E-2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5.3898649938481924E-2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9.960462720216201E-2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9.9123634182785803E-2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8.2997720821212803E-2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1.8632077093351986E-2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1.061572610897623E-2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1.1575914682342448E-2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9.6209244496497752E-3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1.7355733524361112E-2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0.1369517462390003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0.32909800312561227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0.45245568236101019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5.0040423564328196E-2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0.17288685103271273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0.5454008422454053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0.75448389632967383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0.95092602146412764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0.59549615946785883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0.54124164832653709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0.22835172312277416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0.64872161973945375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0.61334831395976275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0.48455095212434196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0.16283607819281173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8.5076962517715946E-2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0.16200751429760371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0.15990717749742761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0.13366658345162363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4.1921072388273764E-2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2.5410940103333765E-2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4.4703660826675901E-2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3.2955834548813616E-2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0.16905282873638047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0.15611157914933999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0.10781019335920795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0.91233491807336597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1.3183492182008693E-5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1.6942747346719053E-3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2.5316323535402069E-3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3.275962868190983E-3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4.4751272931490673E-3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7.4154484961284507E-3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8.5724540463138904E-3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1.4949255406404188E-2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1.1390395865395172E-2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4.5008638504117071E-3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1.9397573921724558E-3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1.2512332108956699E-3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6.3003620423200014E-6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1.719576898085571E-3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8.8099500976329022E-3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1.1316095951682538E-2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2.7899213763456381E-2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3.6429911408197201E-2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3.7534822330830567E-2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4.1700202046429768E-2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2.8074117892417011E-2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1.585153026337973E-2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4.3013702312750717E-3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1.9143707728248131E-3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6.1693561092784967E-5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0.43696079627232715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1.5904463690720863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5.686524854499269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8.8775097261063678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6.227834690096687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4.5503028801515448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4.3605436822457273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2.5571952525144837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1.2816692117259376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0.17938255308458653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2.118707431297853E-3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2.8938332788942239E-3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1.5377992111476387E-2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2.2429407322173044E-2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2.8314162552340528E-2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1.9656516992393038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4.1602587524099324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4.6896251367235138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3.8804034667403129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3.991180029011359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5.0745979510585899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6.3687267194783832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6.2161222208423368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9.8606042488972285E-5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1.2919521951703451E-4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1.2123563172489246E-5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1.5065166759695822E-5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1.590462841411595E-5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1.5664963656350691E-5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1.6252711961154592E-5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1.3241303856107982E-5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1.2068294406027216E-5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7.3418809983850187E-6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4.5168349317104199E-5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8.1861188620317208E-5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1.5955590326300405E-4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1.9017233245238385E-4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2.8746938010839404E-5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2.3272986389730966E-5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1.9514706273741697E-5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2.10715354269072E-5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2.3127907424310528E-5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2.0097590371956495E-5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2.2014776300996819E-5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2.0203775293652861E-5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7.2429654203128987E-5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6.8714664191791642E-4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1.5804298293733425E-3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1.4666936370137302E-3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4.4397482524081586E-5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2.9639073183683355E-5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1.9603618215046259E-5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2.152066928692841E-5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2.3981493259514027E-5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2.2432606644277403E-5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2.5093689008337501E-5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2.831608399400025E-5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8.2879974943196328E-5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8.3778806774708112E-5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1.104915231108231E-4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2.0633834719942029E-5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2.1921463299158524E-5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1.8801176014604945E-5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2.0846181300664829E-5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2.2411591804143366E-5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1.9390191532524916E-5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2.0614288858724398E-5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1.7876682460315754E-5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6.80232853145461E-5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0.61928768783193466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0.62769762597501821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0.48282578940543019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0.24141696127907258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5.057312973645979E-2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6.394078328803196E-2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4.640249913265114E-2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3.808752324496064E-2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0.28057780356832324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0.49946931440137193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0.38906607938206156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0.15790909823743751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3.5756210868934761E-2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0.15781145468766491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0.49292666303555122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0.66813279431462202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0.22211245486524722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0.39712475610361031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0.4418550177385927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0.36049972889563625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0.83661568822099097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0.68199397075283319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0.48469087202841571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1.4428381323954619E-2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9.8928012740906578E-3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1.4609974692335602E-2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1.996475754091747E-2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1.9840752346238319E-2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0.20129438865620564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2.7932758725735831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2.6400975409377714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2.1271392471859758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0.68710325680352247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4.5014925926732448E-3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5.0298603064538022E-3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6.3586280117533351E-3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6.1456254511354997E-3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7.1781514779416244E-3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7.3289316536758291E-3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6.4573439304858168E-3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0.10252382143764104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0.18257456793700319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0.17525918459436918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0.1477537460450758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3.0587871588858326E-2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1.3254803216669057E-2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1.8058437426718418E-2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0.88661406110547258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0.8357989956161247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0.66268387799753126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0.22078252466343207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1.2750620982158102E-2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18.302993374595722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15.924476831049301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14.205464605651626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4.3081846288352219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0.33632738774070037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0.37306516189394029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0.26234917718081485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0.20414302770233922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1.5332814494151255E-2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5.648462757570135E-3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3.6990726455661919E-3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2.6013624713078585E-3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1.6065746175384951E-3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1.6927573088406083E-3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1.9536585698633961E-3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2.6192617964519893E-3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2.2848330070126881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3.2089098257423632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3.2060985687135255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2.5248277662052057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0.13215115639514177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1.9523825391789349E-2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9.1979526717708045E-3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5.2054346442656739E-3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3.1427470205779452E-3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3.4484384668697779E-3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4.0640815993233086E-3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5.2520872668175306E-3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1.9683685066033683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2.9642436332440174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3.8038979224259202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3.1889500650483598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1.1223633179346659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0.49792976597109684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0.28344901212939289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2.4538956060526581E-2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6.7921001634889807E-3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5.6862474156408292E-3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6.3765542427514175E-3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7.2269837112663021E-3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1.73542045926944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2.2778716986962104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5.7460584770045422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10.754238447147211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14.165969316674815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13.869663232942779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13.18991833997938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12.543487522100685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11.928734180696352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11.344113857717726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10.78814360348723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10.264956570588163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9.5498562699050606E-4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0.13514721028370066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0.14034684911776008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0.1034047199084237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2.650450809580485E-2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2.7774690606778367E-3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2.3482960235716075E-3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1.912592714138486E-3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2.9419772409766429E-3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6.3912521573052539E-3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8.8568518669399857E-3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6.7086958879446039E-4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7.5537204238862307E-3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1.008110876999206E-2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9.356127264622937E-3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6.1890765989710984E-3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4.023094850451066E-3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3.6305376108320517E-3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3.1255695911396688E-3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4.3158765048543083E-3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6.3036168708970573E-3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7.0584673194031243E-3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9.6981565568290723E-4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5.4258467520333052E-3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8.121190066683822E-3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7.6627875959667429E-3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5.8915817043865663E-3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5.0452240121114265E-3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5.3319579816057412E-3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4.8383851044880317E-3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6.5897648915054056E-3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9.1394002661599454E-3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8.9434547613718961E-3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1.2612256502203265E-3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0.50280405323513677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1.7186948125549062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1.6887021735435397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1.9653830966984733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2.1229445907779714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2.1717638471690917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2.2004356867274848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2.1998441392219399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2.1724403150337128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2.1377880692228439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1.3842332473212083E-5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0.24862868457259543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0.16762420039677256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0.13572745015422127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0.71485867851083207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0.77091493758048668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0.88635471456448844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0.38553038601524908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0.46957725085838631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0.40132808782952012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3.9347023535051592E-3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3.9743630595631772E-3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3.1018627765587417E-3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1.5568803566259799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1.9666374638076405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1.6186429658931842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0.73011611664123388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5.4726506926346737E-2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2.6587459287936554E-2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1.9919552105958197E-2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1.50593369678191E-2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2.1829852381131439E-2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0.37867495524930039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0.43038659431119025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2.5213943631787514E-2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6.008714969702119E-2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5.8235468485502651E-2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4.7303944203203746E-2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1.3362409486758176E-2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3.6427566312457992E-3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4.5946037389661652E-3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6.1911099420639383E-3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6.2412765908249615E-3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8.1421889724097984E-3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9.9422414690557032E-3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1.6341521192173292E-2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4.6442377535214928E-2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0.11793682305539289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0.11325197164983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9.5529261447745289E-2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2.4912590653930963E-2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7.7143960375613057E-3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0.2072369539881756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0.96413611921339593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0.878963760893127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0.57227053552683871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0.12489929280550448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4.2867848711218653E-2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17.673766343105683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17.235949702427735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13.258402823906888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6.1884177775060447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3.7157094297218729E-3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5.5635576837889545E-3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5.6741902073688417E-3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6.2078123560704145E-3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6.0622831601860622E-3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4.1974788281605828E-2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3.4612372443309759E-2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2.4687746326460067E-2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4.3794809620900993E-3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1.1618929288223154E-3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7.4625543792081997E-4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7.0594397139853659E-4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0.84409929028756137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0.90401391448722868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0.89682336197092516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0.58624239091794705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2.3594765499176565E-2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5.5624410072560087E-3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4.5631881109296848E-3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4.0923517675244261E-3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2.6242700966019579E-3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1.9337719134334779E-3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1.2503945680147537E-3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1.1373155668955306E-3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2.6429699164787466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2.837129880675151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2.8083025938063169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2.1838169374354255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8.5918451478359512E-2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4.8896516392167265E-3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4.5920560183728646E-3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5.4391904939507536E-3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3.7993967003671037E-3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2.7910119632298994E-3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1.5877125265710752E-3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1.2982919644473428E-3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0.89475941966927897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1.0076664096481305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0.99159423796877466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0.76564969965676222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4.3740898113067223E-2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3.5884831398354331E-3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3.6312090048377346E-3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4.6449784401127701E-3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3.4138871778294361E-3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2.4222084615460487E-3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1.2626715930601003E-3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1.0587366595508029E-3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1.0524482928818094E-3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0.46522604905385057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1.2902682408177655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1.1702521112232542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0.7139086866599017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0.18966178716623833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6.556526803761234E-2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1.1252634097772536E-2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3.5015656384796336E-3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3.8861301926129818E-3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3.9845958860463141E-3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6.9767675222531713E-4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4.931246339247174E-3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9.8452543213388456E-3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2.4134029830694868E-2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2.7664270549672396E-2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1.7579969629397969E-2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9.9647870444086947E-3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6.9225247691607978E-3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8.9274215652415823E-3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1.2510388832635208E-2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1.6230526029000533E-2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9.6414166566969033E-4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3.9784003168758649E-3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7.5701607853093204E-3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6.4163620993029413E-2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0.64803923409185282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1.269847330187043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1.4272229883589498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1.5012501731278964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1.5142873161465829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1.5051693233358225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1.4792103886178365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5.931184876155455E-4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1.6307035417796505E-3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2.5119770150748041E-3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4.103797756242279E-3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9.0247190805475327E-3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1.2855341444721407E-2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2.0897091104900727E-2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2.3228934079562596E-2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1.8301150492535452E-2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9.8963989841161955E-3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9.9609134202592198E-3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2.129416032373739E-3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1.9249542788462855E-3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1.9570946305350195E-3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9.1794203360870809E-5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4.3966294816215493E-5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3.824087357801231E-5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3.8111196244153897E-5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4.1494648513050613E-5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3.8667811970494714E-5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4.2423117205963647E-5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4.1978148841990928E-5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4.565139813576102E-5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3.4097014270709637E-2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2.5324376317609022E-2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3.3812487211273529E-2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3.2022980210973017E-5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5.3263942125195466E-5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6.277854992053584E-5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6.5536601104938439E-5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6.8115644243657873E-5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6.3950227426122703E-5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6.8175134425536854E-5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6.7015786442147564E-5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7.2385990411839488E-5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1.9494006046503788E-3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1.8769693977186421E-3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2.3009712884124768E-3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2.1648743836034828E-4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8.7626369493250399E-5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7.1430055693902342E-5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7.5237824031468764E-5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7.915746395715537E-5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7.4564460426587142E-5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7.8361688467860769E-5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7.6003983314330104E-5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8.1493695910772463E-5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3.2566465371264626E-2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3.2097829096590771E-2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2.9900348294359488E-2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2.1453753240625854E-5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4.9845676797846331E-5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6.3465036032889322E-5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6.7072708345943259E-5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6.9192071422553362E-5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6.6040388392513664E-5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6.8804559671431447E-5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6.5025259691095297E-5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6.9217562938846185E-5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0.88951199431361416</v>
      </c>
      <c r="G1265" s="1">
        <f t="shared" si="1403"/>
        <v>0.95694536964701937</v>
      </c>
      <c r="H1265" s="1">
        <f t="shared" si="1403"/>
        <v>1.0580954326471257</v>
      </c>
      <c r="I1265" s="1">
        <f t="shared" si="1403"/>
        <v>1.2266788709806378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1.8116719735064444</v>
      </c>
      <c r="G1266" s="1">
        <f t="shared" si="1403"/>
        <v>1.8116719735064521</v>
      </c>
      <c r="H1266" s="1">
        <f t="shared" si="1403"/>
        <v>1.811671973506453</v>
      </c>
      <c r="I1266" s="1">
        <f t="shared" si="1403"/>
        <v>1.811671973506451</v>
      </c>
      <c r="J1266" s="1">
        <f t="shared" si="1403"/>
        <v>1.8417238385045203</v>
      </c>
      <c r="K1266" s="1">
        <f t="shared" si="1403"/>
        <v>1.9893814874005198</v>
      </c>
      <c r="L1266" s="1">
        <f t="shared" ref="L1266:O1266" si="1409">IFERROR(L1215/L1139,"-")</f>
        <v>2.0671735116680416</v>
      </c>
      <c r="M1266" s="1">
        <f t="shared" si="1409"/>
        <v>2.1463603613954185</v>
      </c>
      <c r="N1266" s="1">
        <f t="shared" si="1409"/>
        <v>2.2134362631463378</v>
      </c>
      <c r="O1266" s="1">
        <f t="shared" si="1409"/>
        <v>2.3119517188288161</v>
      </c>
      <c r="P1266" s="1">
        <f t="shared" si="1405"/>
        <v>2.4005777687764462</v>
      </c>
      <c r="Q1266" s="1">
        <f t="shared" si="1405"/>
        <v>2.4388889884859641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1.4637982671179688</v>
      </c>
      <c r="G1267" s="1">
        <f t="shared" si="1403"/>
        <v>1.4637982671179677</v>
      </c>
      <c r="H1267" s="1">
        <f t="shared" si="1403"/>
        <v>1.4637982671179679</v>
      </c>
      <c r="I1267" s="1">
        <f t="shared" si="1403"/>
        <v>1.4637982671179695</v>
      </c>
      <c r="J1267" s="1">
        <f t="shared" si="1403"/>
        <v>1.5143182426365371</v>
      </c>
      <c r="K1267" s="1">
        <f t="shared" si="1403"/>
        <v>1.5499664040060468</v>
      </c>
      <c r="L1267" s="1">
        <f t="shared" ref="L1267:O1267" si="1410">IFERROR(L1216/L1140,"-")</f>
        <v>1.6186434618977577</v>
      </c>
      <c r="M1267" s="1">
        <f t="shared" si="1410"/>
        <v>1.736041407909972</v>
      </c>
      <c r="N1267" s="1">
        <f t="shared" si="1410"/>
        <v>1.8053412869880643</v>
      </c>
      <c r="O1267" s="1">
        <f t="shared" si="1410"/>
        <v>1.8982667187324791</v>
      </c>
      <c r="P1267" s="1">
        <f t="shared" si="1405"/>
        <v>1.9673224726188305</v>
      </c>
      <c r="Q1267" s="1">
        <f t="shared" si="1405"/>
        <v>2.0020171865354288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1.3374527251492017</v>
      </c>
      <c r="G1268" s="1">
        <f t="shared" si="1403"/>
        <v>1.3374527251492001</v>
      </c>
      <c r="H1268" s="1">
        <f t="shared" si="1403"/>
        <v>1.3374527251492003</v>
      </c>
      <c r="I1268" s="1">
        <f t="shared" si="1403"/>
        <v>1.3374527251492001</v>
      </c>
      <c r="J1268" s="1">
        <f t="shared" si="1403"/>
        <v>1.3899688338129059</v>
      </c>
      <c r="K1268" s="1">
        <f t="shared" si="1403"/>
        <v>1.4306060030521193</v>
      </c>
      <c r="L1268" s="1">
        <f t="shared" ref="L1268:O1268" si="1411">IFERROR(L1217/L1141,"-")</f>
        <v>1.4833389774049728</v>
      </c>
      <c r="M1268" s="1">
        <f t="shared" si="1411"/>
        <v>1.5762016199760265</v>
      </c>
      <c r="N1268" s="1">
        <f t="shared" si="1411"/>
        <v>1.6740071245210144</v>
      </c>
      <c r="O1268" s="1">
        <f t="shared" si="1411"/>
        <v>1.7649919931004099</v>
      </c>
      <c r="P1268" s="1">
        <f t="shared" si="1405"/>
        <v>1.8103961327294629</v>
      </c>
      <c r="Q1268" s="1">
        <f t="shared" si="1405"/>
        <v>1.8349674976674688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1.2949729235430791</v>
      </c>
      <c r="G1269" s="1">
        <f t="shared" si="1403"/>
        <v>1.2949729235430789</v>
      </c>
      <c r="H1269" s="1">
        <f t="shared" si="1403"/>
        <v>1.2949729235430798</v>
      </c>
      <c r="I1269" s="1">
        <f t="shared" si="1403"/>
        <v>1.2949729235430816</v>
      </c>
      <c r="J1269" s="1">
        <f t="shared" si="1403"/>
        <v>1.3160812766984364</v>
      </c>
      <c r="K1269" s="1">
        <f t="shared" si="1403"/>
        <v>1.331702395824311</v>
      </c>
      <c r="L1269" s="1">
        <f t="shared" ref="L1269:O1269" si="1412">IFERROR(L1218/L1142,"-")</f>
        <v>1.4461034365836565</v>
      </c>
      <c r="M1269" s="1">
        <f t="shared" si="1412"/>
        <v>1.5244257090159337</v>
      </c>
      <c r="N1269" s="1">
        <f t="shared" si="1412"/>
        <v>1.5906864063602282</v>
      </c>
      <c r="O1269" s="1">
        <f t="shared" si="1412"/>
        <v>1.660033762528047</v>
      </c>
      <c r="P1269" s="1">
        <f t="shared" si="1405"/>
        <v>1.6887321999798339</v>
      </c>
      <c r="Q1269" s="1">
        <f t="shared" si="1405"/>
        <v>1.732068233338899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0.71064653054089388</v>
      </c>
      <c r="G1270" s="1">
        <f t="shared" si="1413"/>
        <v>0.76068715312657342</v>
      </c>
      <c r="H1270" s="1">
        <f t="shared" si="1413"/>
        <v>0.77238519024153196</v>
      </c>
      <c r="I1270" s="1">
        <f t="shared" si="1413"/>
        <v>0.81098175329746258</v>
      </c>
      <c r="J1270" s="1">
        <f t="shared" si="1413"/>
        <v>0.86560380862695363</v>
      </c>
      <c r="K1270" s="1">
        <f t="shared" si="1413"/>
        <v>0.94850292838266714</v>
      </c>
      <c r="L1270" s="1">
        <f t="shared" ref="L1270:O1270" si="1414">IFERROR(L1219/SUM(L1143,L1176),"-")</f>
        <v>1.0599554595525404</v>
      </c>
      <c r="M1270" s="1">
        <f t="shared" si="1414"/>
        <v>1.1994476790007285</v>
      </c>
      <c r="N1270" s="1">
        <f t="shared" si="1414"/>
        <v>1.2569666184142738</v>
      </c>
      <c r="O1270" s="1">
        <f t="shared" si="1414"/>
        <v>1.3575946248950519</v>
      </c>
      <c r="P1270" s="1">
        <f t="shared" ref="P1270:Q1273" si="1415">IFERROR(P1219/SUM(P1143,P1176),"-")</f>
        <v>1.3758167303773861</v>
      </c>
      <c r="Q1270" s="1">
        <f t="shared" si="1415"/>
        <v>1.4213755707933617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0.61790014190099374</v>
      </c>
      <c r="G1271" s="1">
        <f t="shared" si="1413"/>
        <v>0.5971792973780633</v>
      </c>
      <c r="H1271" s="1">
        <f t="shared" si="1413"/>
        <v>0.61161032387041014</v>
      </c>
      <c r="I1271" s="1">
        <f t="shared" si="1413"/>
        <v>0.61633895528465044</v>
      </c>
      <c r="J1271" s="1">
        <f t="shared" si="1413"/>
        <v>0.72812371671645515</v>
      </c>
      <c r="K1271" s="1">
        <f t="shared" si="1413"/>
        <v>0.80981127593025115</v>
      </c>
      <c r="L1271" s="1">
        <f t="shared" ref="L1271:O1271" si="1416">IFERROR(L1220/SUM(L1144,L1177),"-")</f>
        <v>0.91934152530219782</v>
      </c>
      <c r="M1271" s="1">
        <f t="shared" si="1416"/>
        <v>1.0506776714262478</v>
      </c>
      <c r="N1271" s="1">
        <f t="shared" si="1416"/>
        <v>1.1064717064015235</v>
      </c>
      <c r="O1271" s="1">
        <f t="shared" si="1416"/>
        <v>1.1792470345117672</v>
      </c>
      <c r="P1271" s="1">
        <f t="shared" si="1415"/>
        <v>1.1793441177089383</v>
      </c>
      <c r="Q1271" s="1">
        <f t="shared" si="1415"/>
        <v>1.1852324046951277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0.54553564651101016</v>
      </c>
      <c r="G1272" s="1">
        <f t="shared" si="1413"/>
        <v>0.60401814586823066</v>
      </c>
      <c r="H1272" s="1">
        <f t="shared" si="1413"/>
        <v>0.61793217575716153</v>
      </c>
      <c r="I1272" s="1">
        <f t="shared" si="1413"/>
        <v>0.66531309016209539</v>
      </c>
      <c r="J1272" s="1">
        <f t="shared" si="1413"/>
        <v>0.73723161432432471</v>
      </c>
      <c r="K1272" s="1">
        <f t="shared" si="1413"/>
        <v>0.82357533512526016</v>
      </c>
      <c r="L1272" s="1">
        <f t="shared" ref="L1272:O1272" si="1417">IFERROR(L1221/SUM(L1145,L1178),"-")</f>
        <v>0.96398257661483588</v>
      </c>
      <c r="M1272" s="1">
        <f t="shared" si="1417"/>
        <v>1.1144154015941004</v>
      </c>
      <c r="N1272" s="1">
        <f t="shared" si="1417"/>
        <v>1.1883009023686584</v>
      </c>
      <c r="O1272" s="1">
        <f t="shared" si="1417"/>
        <v>1.2495888683099832</v>
      </c>
      <c r="P1272" s="1">
        <f t="shared" si="1415"/>
        <v>1.2492994347143203</v>
      </c>
      <c r="Q1272" s="1">
        <f t="shared" si="1415"/>
        <v>1.257009099705702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0.51975568473665901</v>
      </c>
      <c r="G1273" s="1">
        <f t="shared" si="1413"/>
        <v>0.52423360770719485</v>
      </c>
      <c r="H1273" s="1">
        <f t="shared" si="1413"/>
        <v>0.53080457124033786</v>
      </c>
      <c r="I1273" s="1">
        <f t="shared" si="1413"/>
        <v>0.5436055309696971</v>
      </c>
      <c r="J1273" s="1">
        <f t="shared" si="1413"/>
        <v>0.67467487497798662</v>
      </c>
      <c r="K1273" s="1">
        <f t="shared" si="1413"/>
        <v>0.75327948986618432</v>
      </c>
      <c r="L1273" s="1">
        <f t="shared" ref="L1273:O1273" si="1418">IFERROR(L1222/SUM(L1146,L1179),"-")</f>
        <v>0.86220538559606297</v>
      </c>
      <c r="M1273" s="1">
        <f t="shared" si="1418"/>
        <v>0.99130031138517472</v>
      </c>
      <c r="N1273" s="1">
        <f t="shared" si="1418"/>
        <v>1.0707696292141164</v>
      </c>
      <c r="O1273" s="1">
        <f t="shared" si="1418"/>
        <v>1.123555307200822</v>
      </c>
      <c r="P1273" s="1">
        <f t="shared" si="1415"/>
        <v>1.1228999134978308</v>
      </c>
      <c r="Q1273" s="1">
        <f t="shared" si="1415"/>
        <v>1.1442746565187836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0.72840569582556935</v>
      </c>
      <c r="G1274" s="1">
        <f t="shared" si="1419"/>
        <v>0.77434888018102099</v>
      </c>
      <c r="H1274" s="1">
        <f t="shared" si="1419"/>
        <v>0.78678348361169526</v>
      </c>
      <c r="I1274" s="1">
        <f t="shared" si="1419"/>
        <v>0.82579444941289426</v>
      </c>
      <c r="J1274" s="1">
        <f t="shared" si="1419"/>
        <v>0.88118700776132086</v>
      </c>
      <c r="K1274" s="1">
        <f t="shared" si="1419"/>
        <v>0.96462622886825711</v>
      </c>
      <c r="L1274" s="1">
        <f t="shared" ref="L1274:O1274" si="1420">IFERROR(L1223/SUM(L1147,L1199),"-")</f>
        <v>1.08101453297122</v>
      </c>
      <c r="M1274" s="1">
        <f t="shared" si="1420"/>
        <v>1.2364996420202246</v>
      </c>
      <c r="N1274" s="1">
        <f t="shared" si="1420"/>
        <v>1.2784998626925534</v>
      </c>
      <c r="O1274" s="1">
        <f t="shared" si="1420"/>
        <v>1.3512001271075214</v>
      </c>
      <c r="P1274" s="1">
        <f t="shared" ref="P1274:Q1277" si="1421">IFERROR(P1223/SUM(P1147,P1199),"-")</f>
        <v>1.3165347686445559</v>
      </c>
      <c r="Q1274" s="1">
        <f t="shared" si="1421"/>
        <v>1.259143173135157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0.58996801123389453</v>
      </c>
      <c r="G1275" s="1">
        <f t="shared" si="1419"/>
        <v>0.63936830834622693</v>
      </c>
      <c r="H1275" s="1">
        <f t="shared" si="1419"/>
        <v>0.64599180224186237</v>
      </c>
      <c r="I1275" s="1">
        <f t="shared" si="1419"/>
        <v>0.67638282751822976</v>
      </c>
      <c r="J1275" s="1">
        <f t="shared" si="1419"/>
        <v>0.73570369496160426</v>
      </c>
      <c r="K1275" s="1">
        <f t="shared" si="1419"/>
        <v>0.80627594311060413</v>
      </c>
      <c r="L1275" s="1">
        <f t="shared" ref="L1275:O1275" si="1422">IFERROR(L1224/SUM(L1148,L1200),"-")</f>
        <v>0.92990565022859428</v>
      </c>
      <c r="M1275" s="1">
        <f t="shared" si="1422"/>
        <v>1.0823443822578527</v>
      </c>
      <c r="N1275" s="1">
        <f t="shared" si="1422"/>
        <v>1.1252209060751455</v>
      </c>
      <c r="O1275" s="1">
        <f t="shared" si="1422"/>
        <v>1.1665923798713613</v>
      </c>
      <c r="P1275" s="1">
        <f t="shared" si="1421"/>
        <v>1.1186448050645754</v>
      </c>
      <c r="Q1275" s="1">
        <f t="shared" si="1421"/>
        <v>1.0551342694547114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0.5493048654563274</v>
      </c>
      <c r="G1276" s="1">
        <f t="shared" si="1419"/>
        <v>0.60849095351090388</v>
      </c>
      <c r="H1276" s="1">
        <f t="shared" si="1419"/>
        <v>0.6262625219233916</v>
      </c>
      <c r="I1276" s="1">
        <f t="shared" si="1419"/>
        <v>0.67373896900950325</v>
      </c>
      <c r="J1276" s="1">
        <f t="shared" si="1419"/>
        <v>0.72779571330806936</v>
      </c>
      <c r="K1276" s="1">
        <f t="shared" si="1419"/>
        <v>0.79201831649888121</v>
      </c>
      <c r="L1276" s="1">
        <f t="shared" ref="L1276:O1276" si="1423">IFERROR(L1225/SUM(L1149,L1201),"-")</f>
        <v>0.96582466328922834</v>
      </c>
      <c r="M1276" s="1">
        <f t="shared" si="1423"/>
        <v>1.1370822156750775</v>
      </c>
      <c r="N1276" s="1">
        <f t="shared" si="1423"/>
        <v>1.2016074050017529</v>
      </c>
      <c r="O1276" s="1">
        <f t="shared" si="1423"/>
        <v>1.2619387855763855</v>
      </c>
      <c r="P1276" s="1">
        <f t="shared" si="1421"/>
        <v>1.2473487163560841</v>
      </c>
      <c r="Q1276" s="1">
        <f t="shared" si="1421"/>
        <v>1.0057680725776719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0.52693695370518012</v>
      </c>
      <c r="G1277" s="1">
        <f t="shared" si="1419"/>
        <v>0.53775645208841738</v>
      </c>
      <c r="H1277" s="1">
        <f t="shared" si="1419"/>
        <v>0.55966766473495533</v>
      </c>
      <c r="I1277" s="1">
        <f t="shared" si="1419"/>
        <v>0.57586632649253267</v>
      </c>
      <c r="J1277" s="1">
        <f t="shared" si="1419"/>
        <v>0.67182446094270598</v>
      </c>
      <c r="K1277" s="1">
        <f t="shared" si="1419"/>
        <v>0.75470789898006185</v>
      </c>
      <c r="L1277" s="1">
        <f t="shared" ref="L1277:O1277" si="1424">IFERROR(L1226/SUM(L1150,L1202),"-")</f>
        <v>0.86857237664817633</v>
      </c>
      <c r="M1277" s="1">
        <f t="shared" si="1424"/>
        <v>1.0387219732296065</v>
      </c>
      <c r="N1277" s="1">
        <f t="shared" si="1424"/>
        <v>1.0945825658645711</v>
      </c>
      <c r="O1277" s="1">
        <f t="shared" si="1424"/>
        <v>1.1492443970359121</v>
      </c>
      <c r="P1277" s="1">
        <f t="shared" si="1421"/>
        <v>1.1496992511576773</v>
      </c>
      <c r="Q1277" s="1">
        <f t="shared" si="1421"/>
        <v>1.1517421323035324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1.0965696656165211</v>
      </c>
      <c r="H1278" s="1">
        <f t="shared" si="1425"/>
        <v>1.0965696656165198</v>
      </c>
      <c r="I1278" s="1">
        <f t="shared" si="1425"/>
        <v>1.0965696656165207</v>
      </c>
      <c r="J1278" s="1">
        <f t="shared" si="1425"/>
        <v>1.1218727651343599</v>
      </c>
      <c r="K1278" s="1">
        <f t="shared" si="1425"/>
        <v>1.1927789352369298</v>
      </c>
      <c r="L1278" s="1">
        <f t="shared" ref="L1278:O1278" si="1426">IFERROR(L1227/L1153,"-")</f>
        <v>1.2539427793713593</v>
      </c>
      <c r="M1278" s="1">
        <f t="shared" si="1426"/>
        <v>1.3245542141991471</v>
      </c>
      <c r="N1278" s="1">
        <f t="shared" si="1426"/>
        <v>1.398943763025069</v>
      </c>
      <c r="O1278" s="1">
        <f t="shared" si="1426"/>
        <v>1.4962278603601038</v>
      </c>
      <c r="P1278" s="1">
        <f t="shared" ref="P1278:Q1281" si="1427">IFERROR(P1227/P1153,"-")</f>
        <v>1.5604338172930372</v>
      </c>
      <c r="Q1278" s="1">
        <f t="shared" si="1427"/>
        <v>1.5777288834242402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0.89149519806162114</v>
      </c>
      <c r="G1279" s="1">
        <f t="shared" si="1428"/>
        <v>0.89149519806162025</v>
      </c>
      <c r="H1279" s="1">
        <f t="shared" si="1428"/>
        <v>0.89149519806162092</v>
      </c>
      <c r="I1279" s="1">
        <f t="shared" si="1428"/>
        <v>0.89149519806162003</v>
      </c>
      <c r="J1279" s="1">
        <f t="shared" si="1428"/>
        <v>0.91037149156068931</v>
      </c>
      <c r="K1279" s="1">
        <f t="shared" si="1428"/>
        <v>0.96585970061950022</v>
      </c>
      <c r="L1279" s="1">
        <f t="shared" ref="L1279:O1279" si="1429">IFERROR(L1228/L1154,"-")</f>
        <v>1.0232801781058161</v>
      </c>
      <c r="M1279" s="1">
        <f t="shared" si="1429"/>
        <v>1.0827908813990375</v>
      </c>
      <c r="N1279" s="1">
        <f t="shared" si="1429"/>
        <v>1.1509311908132478</v>
      </c>
      <c r="O1279" s="1">
        <f t="shared" si="1429"/>
        <v>1.2344480551861536</v>
      </c>
      <c r="P1279" s="1">
        <f t="shared" si="1427"/>
        <v>1.2792149725596558</v>
      </c>
      <c r="Q1279" s="1">
        <f t="shared" si="1427"/>
        <v>1.3008122928940091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0.83000507256490663</v>
      </c>
      <c r="G1280" s="1">
        <f t="shared" si="1430"/>
        <v>0.8300050725649063</v>
      </c>
      <c r="H1280" s="1">
        <f t="shared" si="1430"/>
        <v>0.83000507256490863</v>
      </c>
      <c r="I1280" s="1">
        <f t="shared" si="1430"/>
        <v>0.83000507256490585</v>
      </c>
      <c r="J1280" s="1">
        <f t="shared" si="1430"/>
        <v>0.84449168501610095</v>
      </c>
      <c r="K1280" s="1">
        <f t="shared" si="1430"/>
        <v>0.89651541278157487</v>
      </c>
      <c r="L1280" s="1">
        <f t="shared" ref="L1280:O1280" si="1431">IFERROR(L1229/L1155,"-")</f>
        <v>0.95374530156929316</v>
      </c>
      <c r="M1280" s="1">
        <f t="shared" si="1431"/>
        <v>1.0096664570747027</v>
      </c>
      <c r="N1280" s="1">
        <f t="shared" si="1431"/>
        <v>1.0735075826099412</v>
      </c>
      <c r="O1280" s="1">
        <f t="shared" si="1431"/>
        <v>1.1541684832228321</v>
      </c>
      <c r="P1280" s="1">
        <f t="shared" si="1427"/>
        <v>1.1950262568945296</v>
      </c>
      <c r="Q1280" s="1">
        <f t="shared" si="1427"/>
        <v>1.2153637426286801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0.83675282096654169</v>
      </c>
      <c r="H1281" s="1">
        <f t="shared" si="1432"/>
        <v>0.83675282096654124</v>
      </c>
      <c r="I1281" s="1">
        <f t="shared" si="1432"/>
        <v>0.8367528209665428</v>
      </c>
      <c r="J1281" s="1">
        <f t="shared" si="1432"/>
        <v>0.85407207025083265</v>
      </c>
      <c r="K1281" s="1">
        <f t="shared" si="1432"/>
        <v>0.90381311471787718</v>
      </c>
      <c r="L1281" s="1">
        <f t="shared" ref="L1281:O1281" si="1433">IFERROR(L1230/L1156,"-")</f>
        <v>0.95352618755254537</v>
      </c>
      <c r="M1281" s="1">
        <f t="shared" si="1433"/>
        <v>1.0052873467582171</v>
      </c>
      <c r="N1281" s="1">
        <f t="shared" si="1433"/>
        <v>1.0643172830841983</v>
      </c>
      <c r="O1281" s="1">
        <f t="shared" si="1433"/>
        <v>1.1367338178371424</v>
      </c>
      <c r="P1281" s="1">
        <f t="shared" si="1427"/>
        <v>1.175918875971256</v>
      </c>
      <c r="Q1281" s="1">
        <f t="shared" si="1427"/>
        <v>1.1947365023294609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0.49379534694678279</v>
      </c>
      <c r="G1282" s="1">
        <f t="shared" si="1434"/>
        <v>0.50503220860251374</v>
      </c>
      <c r="H1282" s="1">
        <f t="shared" si="1434"/>
        <v>0.52188750108611048</v>
      </c>
      <c r="I1282" s="1">
        <f t="shared" si="1434"/>
        <v>0.5499796552254359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1.1341447690110367</v>
      </c>
      <c r="G1283" s="1">
        <f t="shared" si="1434"/>
        <v>1.1646935753920644</v>
      </c>
      <c r="H1283" s="1">
        <f t="shared" si="1434"/>
        <v>1.1612325359242657</v>
      </c>
      <c r="I1283" s="1">
        <f t="shared" si="1434"/>
        <v>1.1922369548802867</v>
      </c>
      <c r="J1283" s="1">
        <f t="shared" si="1434"/>
        <v>0.92831927815184145</v>
      </c>
      <c r="K1283" s="1">
        <f>IFERROR(K1232/K1163,"-")</f>
        <v>0.94649172678797899</v>
      </c>
      <c r="L1283" s="1">
        <f>IFERROR(L1232/L1163,"-")</f>
        <v>0.94867324075649351</v>
      </c>
      <c r="M1283" s="1">
        <f t="shared" ref="M1283:O1283" si="1437">IFERROR(M1232/M1163,"-")</f>
        <v>0.97037800796187035</v>
      </c>
      <c r="N1283" s="1">
        <f t="shared" si="1437"/>
        <v>1.0298355473226641</v>
      </c>
      <c r="O1283" s="1">
        <f t="shared" si="1437"/>
        <v>1.1769640370316348</v>
      </c>
      <c r="P1283" s="1">
        <f t="shared" si="1436"/>
        <v>1.1782643999623423</v>
      </c>
      <c r="Q1283" s="1">
        <f t="shared" si="1436"/>
        <v>1.1784125654582205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1.5887031289128997</v>
      </c>
      <c r="G1284" s="1">
        <f t="shared" si="1434"/>
        <v>1.9060269845279152</v>
      </c>
      <c r="H1284" s="1">
        <f t="shared" si="1434"/>
        <v>1.8884548208188208</v>
      </c>
      <c r="I1284" s="1">
        <f t="shared" si="1434"/>
        <v>1.9298633851331748</v>
      </c>
      <c r="J1284" s="1">
        <f t="shared" si="1434"/>
        <v>0.82463749211164505</v>
      </c>
      <c r="K1284" s="1">
        <f t="shared" si="1434"/>
        <v>0.77206995190580507</v>
      </c>
      <c r="L1284" s="1">
        <f t="shared" ref="L1284:O1284" si="1438">IFERROR(L1233/L1164,"-")</f>
        <v>0.7691642102847781</v>
      </c>
      <c r="M1284" s="1">
        <f t="shared" si="1438"/>
        <v>0.83821428604833026</v>
      </c>
      <c r="N1284" s="1">
        <f t="shared" si="1438"/>
        <v>0.88803103755854074</v>
      </c>
      <c r="O1284" s="1">
        <f t="shared" si="1438"/>
        <v>0.95523593796036843</v>
      </c>
      <c r="P1284" s="1">
        <f t="shared" si="1436"/>
        <v>0.97767230799828053</v>
      </c>
      <c r="Q1284" s="1">
        <f t="shared" si="1436"/>
        <v>0.98562649947646752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1.9446237468146736</v>
      </c>
      <c r="G1285" s="1">
        <f t="shared" si="1434"/>
        <v>2.4905478936419985</v>
      </c>
      <c r="H1285" s="1">
        <f t="shared" si="1434"/>
        <v>2.487483315341084</v>
      </c>
      <c r="I1285" s="1">
        <f t="shared" si="1434"/>
        <v>2.5027777984725481</v>
      </c>
      <c r="J1285" s="1">
        <f t="shared" si="1434"/>
        <v>2.5241024890593429</v>
      </c>
      <c r="K1285" s="1">
        <f t="shared" si="1434"/>
        <v>0.72066224307598803</v>
      </c>
      <c r="L1285" s="1">
        <f t="shared" ref="L1285:O1285" si="1439">IFERROR(L1234/L1165,"-")</f>
        <v>0.73173162223223354</v>
      </c>
      <c r="M1285" s="1">
        <f t="shared" si="1439"/>
        <v>0.77360513514775731</v>
      </c>
      <c r="N1285" s="1">
        <f t="shared" si="1439"/>
        <v>0.8090764282653079</v>
      </c>
      <c r="O1285" s="1">
        <f t="shared" si="1439"/>
        <v>0.84977736358875589</v>
      </c>
      <c r="P1285" s="1">
        <f t="shared" si="1436"/>
        <v>0.8753650339711081</v>
      </c>
      <c r="Q1285" s="1">
        <f t="shared" si="1436"/>
        <v>0.88880989321720028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1.1384712950463445</v>
      </c>
      <c r="G1286" s="1">
        <f t="shared" si="1434"/>
        <v>1.3318030473098914</v>
      </c>
      <c r="H1286" s="1">
        <f t="shared" si="1434"/>
        <v>1.3301322938521627</v>
      </c>
      <c r="I1286" s="1">
        <f t="shared" si="1434"/>
        <v>1.3353147624431037</v>
      </c>
      <c r="J1286" s="1">
        <f t="shared" si="1434"/>
        <v>1.3449809798691104</v>
      </c>
      <c r="K1286" s="1">
        <f t="shared" si="1434"/>
        <v>0.70604484065578565</v>
      </c>
      <c r="L1286" s="1">
        <f t="shared" ref="L1286:O1286" si="1440">IFERROR(L1235/L1166,"-")</f>
        <v>0.72404042462634777</v>
      </c>
      <c r="M1286" s="1">
        <f t="shared" si="1440"/>
        <v>0.78212962169107902</v>
      </c>
      <c r="N1286" s="1">
        <f t="shared" si="1440"/>
        <v>0.79288822905233736</v>
      </c>
      <c r="O1286" s="1">
        <f t="shared" si="1440"/>
        <v>0.79633008262526428</v>
      </c>
      <c r="P1286" s="1">
        <f t="shared" si="1436"/>
        <v>0.8122210628868447</v>
      </c>
      <c r="Q1286" s="1">
        <f t="shared" si="1436"/>
        <v>0.86053328078433955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0.28603940550919482</v>
      </c>
      <c r="G1287" s="1">
        <f t="shared" si="1434"/>
        <v>0.29254854993039725</v>
      </c>
      <c r="H1287" s="1">
        <f t="shared" si="1434"/>
        <v>0.30231226656220067</v>
      </c>
      <c r="I1287" s="1">
        <f t="shared" si="1434"/>
        <v>0.31858512761520619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0.6825714199645998</v>
      </c>
      <c r="G1288" s="1">
        <f t="shared" si="1434"/>
        <v>0.67595577544273555</v>
      </c>
      <c r="H1288" s="1">
        <f t="shared" si="1434"/>
        <v>0.67586668343906486</v>
      </c>
      <c r="I1288" s="1">
        <f t="shared" si="1434"/>
        <v>0.68137058335041589</v>
      </c>
      <c r="J1288" s="1">
        <f t="shared" si="1434"/>
        <v>0.60740739183622428</v>
      </c>
      <c r="K1288" s="1">
        <f t="shared" si="1434"/>
        <v>0.63025023508169442</v>
      </c>
      <c r="L1288" s="1">
        <f t="shared" ref="L1288:O1288" si="1442">IFERROR(L1237/L1168,"-")</f>
        <v>0.66946049692142362</v>
      </c>
      <c r="M1288" s="1">
        <f t="shared" si="1442"/>
        <v>0.71615043520930899</v>
      </c>
      <c r="N1288" s="1">
        <f t="shared" si="1442"/>
        <v>0.7787277007425879</v>
      </c>
      <c r="O1288" s="1">
        <f t="shared" si="1442"/>
        <v>0.86076518361737131</v>
      </c>
      <c r="P1288" s="1">
        <f t="shared" si="1436"/>
        <v>0.89862017004359318</v>
      </c>
      <c r="Q1288" s="1">
        <f t="shared" si="1436"/>
        <v>0.91486329238813113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0.60577227843301085</v>
      </c>
      <c r="G1289" s="1">
        <f t="shared" si="1434"/>
        <v>0.60445943336649477</v>
      </c>
      <c r="H1289" s="1">
        <f t="shared" si="1434"/>
        <v>0.603857561215976</v>
      </c>
      <c r="I1289" s="1">
        <f t="shared" si="1434"/>
        <v>0.60860158593854907</v>
      </c>
      <c r="J1289" s="1">
        <f t="shared" si="1434"/>
        <v>0.58343947221294346</v>
      </c>
      <c r="K1289" s="1">
        <f t="shared" si="1434"/>
        <v>0.51253269758776165</v>
      </c>
      <c r="L1289" s="1">
        <f t="shared" ref="L1289:O1289" si="1443">IFERROR(L1238/L1169,"-")</f>
        <v>0.53106051984113578</v>
      </c>
      <c r="M1289" s="1">
        <f t="shared" si="1443"/>
        <v>0.57545488862211736</v>
      </c>
      <c r="N1289" s="1">
        <f t="shared" si="1443"/>
        <v>0.62626320071964259</v>
      </c>
      <c r="O1289" s="1">
        <f t="shared" si="1443"/>
        <v>0.69451124060355918</v>
      </c>
      <c r="P1289" s="1">
        <f t="shared" si="1436"/>
        <v>0.72460492100446683</v>
      </c>
      <c r="Q1289" s="1">
        <f t="shared" si="1436"/>
        <v>0.73698166051905334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0.51653861927454636</v>
      </c>
      <c r="G1290" s="1">
        <f t="shared" si="1434"/>
        <v>0.5160253579798153</v>
      </c>
      <c r="H1290" s="1">
        <f t="shared" si="1434"/>
        <v>0.50775622008859944</v>
      </c>
      <c r="I1290" s="1">
        <f t="shared" si="1434"/>
        <v>0.50919411879525522</v>
      </c>
      <c r="J1290" s="1">
        <f t="shared" si="1434"/>
        <v>0.47980274002070378</v>
      </c>
      <c r="K1290" s="1">
        <f t="shared" si="1434"/>
        <v>0.47206137191629849</v>
      </c>
      <c r="L1290" s="1">
        <f t="shared" ref="L1290:O1290" si="1444">IFERROR(L1239/L1170,"-")</f>
        <v>0.47297865374108533</v>
      </c>
      <c r="M1290" s="1">
        <f t="shared" si="1444"/>
        <v>0.51717152279817957</v>
      </c>
      <c r="N1290" s="1">
        <f t="shared" si="1444"/>
        <v>0.56553146969769941</v>
      </c>
      <c r="O1290" s="1">
        <f t="shared" si="1444"/>
        <v>0.64492815197774134</v>
      </c>
      <c r="P1290" s="1">
        <f t="shared" si="1436"/>
        <v>0.67347452988689505</v>
      </c>
      <c r="Q1290" s="1">
        <f t="shared" si="1436"/>
        <v>0.68569028449022729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0.43999596282429732</v>
      </c>
      <c r="G1291" s="1">
        <f t="shared" si="1434"/>
        <v>0.43329959170247806</v>
      </c>
      <c r="H1291" s="1">
        <f t="shared" si="1434"/>
        <v>0.43404149239526285</v>
      </c>
      <c r="I1291" s="1">
        <f t="shared" si="1434"/>
        <v>0.43654186085280811</v>
      </c>
      <c r="J1291" s="1">
        <f t="shared" si="1434"/>
        <v>0.4538018110480746</v>
      </c>
      <c r="K1291" s="1">
        <f t="shared" si="1434"/>
        <v>0.47939564019140823</v>
      </c>
      <c r="L1291" s="1">
        <f t="shared" ref="L1291:O1291" si="1445">IFERROR(L1240/L1171,"-")</f>
        <v>0.51805658080327144</v>
      </c>
      <c r="M1291" s="1">
        <f t="shared" si="1445"/>
        <v>0.56255212019815248</v>
      </c>
      <c r="N1291" s="1">
        <f t="shared" si="1445"/>
        <v>0.59900199222130357</v>
      </c>
      <c r="O1291" s="1">
        <f t="shared" si="1445"/>
        <v>0.64122626492542323</v>
      </c>
      <c r="P1291" s="1">
        <f t="shared" si="1436"/>
        <v>0.66762614240322515</v>
      </c>
      <c r="Q1291" s="1">
        <f t="shared" si="1436"/>
        <v>0.68363010025041415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0.51837627625535265</v>
      </c>
      <c r="H1292" s="1">
        <f t="shared" si="1434"/>
        <v>0.55234610946957741</v>
      </c>
      <c r="I1292" s="1">
        <f t="shared" si="1434"/>
        <v>0.56045777679266995</v>
      </c>
      <c r="J1292" s="1">
        <f t="shared" si="1434"/>
        <v>0.56279941762669961</v>
      </c>
      <c r="K1292" s="1">
        <f t="shared" si="1434"/>
        <v>0.58719544559041947</v>
      </c>
      <c r="L1292" s="1">
        <f t="shared" ref="L1292:O1292" si="1446">IFERROR(L1241/L1172,"-")</f>
        <v>0.74646065694294073</v>
      </c>
      <c r="M1292" s="1">
        <f t="shared" si="1446"/>
        <v>0.8283103396831385</v>
      </c>
      <c r="N1292" s="1">
        <f t="shared" si="1446"/>
        <v>0.89149036557511507</v>
      </c>
      <c r="O1292" s="1">
        <f t="shared" si="1446"/>
        <v>0.92436022671743434</v>
      </c>
      <c r="P1292" s="1">
        <f t="shared" si="1436"/>
        <v>0.92436022671743423</v>
      </c>
      <c r="Q1292" s="1">
        <f t="shared" si="1436"/>
        <v>0.92436022671743423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0.41733711223535003</v>
      </c>
      <c r="H1293" s="1">
        <f t="shared" si="1434"/>
        <v>0.44380141884196622</v>
      </c>
      <c r="I1293" s="1">
        <f t="shared" si="1434"/>
        <v>0.46324141712749051</v>
      </c>
      <c r="J1293" s="1">
        <f t="shared" si="1434"/>
        <v>0.48220567857607488</v>
      </c>
      <c r="K1293" s="1">
        <f t="shared" si="1434"/>
        <v>0.53661263268769988</v>
      </c>
      <c r="L1293" s="1">
        <f t="shared" ref="L1293:O1293" si="1447">IFERROR(L1242/L1173,"-")</f>
        <v>0.61595656285785672</v>
      </c>
      <c r="M1293" s="1">
        <f t="shared" si="1447"/>
        <v>0.69170728415840022</v>
      </c>
      <c r="N1293" s="1">
        <f t="shared" si="1447"/>
        <v>0.74363584894519552</v>
      </c>
      <c r="O1293" s="1">
        <f t="shared" si="1447"/>
        <v>0.77062034366749887</v>
      </c>
      <c r="P1293" s="1">
        <f t="shared" si="1436"/>
        <v>0.77062034366749932</v>
      </c>
      <c r="Q1293" s="1">
        <f t="shared" si="1436"/>
        <v>0.7706203436675001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0.38796990995538705</v>
      </c>
      <c r="H1294" s="1">
        <f t="shared" si="1434"/>
        <v>0.41047252927689459</v>
      </c>
      <c r="I1294" s="1">
        <f t="shared" si="1434"/>
        <v>0.43004181876758996</v>
      </c>
      <c r="J1294" s="1">
        <f t="shared" si="1434"/>
        <v>0.45304764137019227</v>
      </c>
      <c r="K1294" s="1">
        <f t="shared" si="1434"/>
        <v>0.51241954175739013</v>
      </c>
      <c r="L1294" s="1">
        <f t="shared" ref="L1294:O1294" si="1448">IFERROR(L1243/L1174,"-")</f>
        <v>0.58368510948273511</v>
      </c>
      <c r="M1294" s="1">
        <f t="shared" si="1448"/>
        <v>0.65622240747964644</v>
      </c>
      <c r="N1294" s="1">
        <f t="shared" si="1448"/>
        <v>0.69900124281920728</v>
      </c>
      <c r="O1294" s="1">
        <f t="shared" si="1448"/>
        <v>0.72048533095765099</v>
      </c>
      <c r="P1294" s="1">
        <f t="shared" si="1436"/>
        <v>0.72048533095765099</v>
      </c>
      <c r="Q1294" s="1">
        <f t="shared" si="1436"/>
        <v>0.72048533095765199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0.39332458747711346</v>
      </c>
      <c r="H1295" s="1">
        <f t="shared" si="1434"/>
        <v>0.41988886643952389</v>
      </c>
      <c r="I1295" s="1">
        <f t="shared" si="1434"/>
        <v>0.4520403944493156</v>
      </c>
      <c r="J1295" s="1">
        <f t="shared" si="1434"/>
        <v>0.47488270784800407</v>
      </c>
      <c r="K1295" s="1">
        <f t="shared" si="1434"/>
        <v>0.52812423659382723</v>
      </c>
      <c r="L1295" s="1">
        <f t="shared" ref="L1295:O1295" si="1449">IFERROR(L1244/L1175,"-")</f>
        <v>0.59972194466795148</v>
      </c>
      <c r="M1295" s="1">
        <f t="shared" si="1449"/>
        <v>0.64383115626409249</v>
      </c>
      <c r="N1295" s="1">
        <f t="shared" si="1449"/>
        <v>0.68747790101875828</v>
      </c>
      <c r="O1295" s="1">
        <f t="shared" si="1449"/>
        <v>0.71284972011184689</v>
      </c>
      <c r="P1295" s="1">
        <f t="shared" si="1436"/>
        <v>0.71284972011184633</v>
      </c>
      <c r="Q1295" s="1">
        <f t="shared" si="1436"/>
        <v>0.712849720111847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0.41824117647058767</v>
      </c>
      <c r="G1297" s="1">
        <f t="shared" si="1450"/>
        <v>1.6975352436853646</v>
      </c>
      <c r="H1297" s="1">
        <f t="shared" si="1450"/>
        <v>1.6912517669470732</v>
      </c>
      <c r="I1297" s="1">
        <f t="shared" si="1450"/>
        <v>1.6795776517456753</v>
      </c>
      <c r="J1297" s="1">
        <f t="shared" si="1450"/>
        <v>0.95255959612210939</v>
      </c>
      <c r="K1297" s="1">
        <f t="shared" si="1450"/>
        <v>0.93405024947123994</v>
      </c>
      <c r="L1297" s="1">
        <f t="shared" ref="L1297:O1297" si="1453">IFERROR(L1246/L1186,"-")</f>
        <v>0.96309836201780608</v>
      </c>
      <c r="M1297" s="1">
        <f t="shared" si="1453"/>
        <v>1.0035911561184683</v>
      </c>
      <c r="N1297" s="1">
        <f t="shared" si="1453"/>
        <v>1.0756976625011738</v>
      </c>
      <c r="O1297" s="1">
        <f t="shared" si="1453"/>
        <v>1.1775404533582661</v>
      </c>
      <c r="P1297" s="1">
        <f t="shared" si="1452"/>
        <v>1.1611044861013693</v>
      </c>
      <c r="Q1297" s="1">
        <f t="shared" si="1452"/>
        <v>1.17809126723855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1.1780129388100464</v>
      </c>
      <c r="G1298" s="1">
        <f t="shared" si="1450"/>
        <v>2.6804903967094944</v>
      </c>
      <c r="H1298" s="1">
        <f t="shared" si="1450"/>
        <v>2.4493047110444595</v>
      </c>
      <c r="I1298" s="1">
        <f t="shared" si="1450"/>
        <v>2.4287039707334928</v>
      </c>
      <c r="J1298" s="1">
        <f t="shared" si="1450"/>
        <v>2.2196969944396105</v>
      </c>
      <c r="K1298" s="1">
        <f t="shared" si="1450"/>
        <v>1.3039676355384302</v>
      </c>
      <c r="L1298" s="1">
        <f t="shared" ref="L1298:O1298" si="1454">IFERROR(L1247/L1187,"-")</f>
        <v>0.81430423693658349</v>
      </c>
      <c r="M1298" s="1">
        <f t="shared" si="1454"/>
        <v>0.84737513149867394</v>
      </c>
      <c r="N1298" s="1">
        <f t="shared" si="1454"/>
        <v>0.87434519721718174</v>
      </c>
      <c r="O1298" s="1">
        <f t="shared" si="1454"/>
        <v>0.96495093263402698</v>
      </c>
      <c r="P1298" s="1">
        <f t="shared" si="1452"/>
        <v>0.98480310385535197</v>
      </c>
      <c r="Q1298" s="1">
        <f t="shared" si="1452"/>
        <v>0.98522328450016006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0.89995890794941358</v>
      </c>
      <c r="G1299" s="1">
        <f t="shared" si="1450"/>
        <v>1.224040389527066</v>
      </c>
      <c r="H1299" s="1">
        <f t="shared" si="1450"/>
        <v>1.2211753278473321</v>
      </c>
      <c r="I1299" s="1">
        <f t="shared" si="1450"/>
        <v>1.2704613712713662</v>
      </c>
      <c r="J1299" s="1">
        <f t="shared" si="1450"/>
        <v>1.253766678674348</v>
      </c>
      <c r="K1299" s="1">
        <f t="shared" si="1450"/>
        <v>0.71648607440365752</v>
      </c>
      <c r="L1299" s="1">
        <f t="shared" ref="L1299:O1299" si="1455">IFERROR(L1248/L1188,"-")</f>
        <v>0.73517755784916561</v>
      </c>
      <c r="M1299" s="1">
        <f t="shared" si="1455"/>
        <v>0.77481021138407735</v>
      </c>
      <c r="N1299" s="1">
        <f t="shared" si="1455"/>
        <v>0.80832773074941966</v>
      </c>
      <c r="O1299" s="1">
        <f t="shared" si="1455"/>
        <v>0.85406909758586191</v>
      </c>
      <c r="P1299" s="1">
        <f t="shared" si="1452"/>
        <v>0.87834109567795804</v>
      </c>
      <c r="Q1299" s="1">
        <f t="shared" si="1452"/>
        <v>0.88841028212408502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1.3453290304414702</v>
      </c>
      <c r="G1300" s="1">
        <f t="shared" si="1450"/>
        <v>1.5826405137603941</v>
      </c>
      <c r="H1300" s="1">
        <f t="shared" si="1450"/>
        <v>1.5870113943937965</v>
      </c>
      <c r="I1300" s="1">
        <f t="shared" si="1450"/>
        <v>1.6011373668607718</v>
      </c>
      <c r="J1300" s="1">
        <f t="shared" si="1450"/>
        <v>1.34334897068103</v>
      </c>
      <c r="K1300" s="1">
        <f t="shared" si="1450"/>
        <v>0.70493512055021246</v>
      </c>
      <c r="L1300" s="1">
        <f t="shared" ref="L1300:O1300" si="1456">IFERROR(L1249/L1189,"-")</f>
        <v>0.74624167230662897</v>
      </c>
      <c r="M1300" s="1">
        <f t="shared" si="1456"/>
        <v>0.7755688728283775</v>
      </c>
      <c r="N1300" s="1">
        <f t="shared" si="1456"/>
        <v>0.78093720610831963</v>
      </c>
      <c r="O1300" s="1">
        <f t="shared" si="1456"/>
        <v>0.78793778235416478</v>
      </c>
      <c r="P1300" s="1">
        <f t="shared" si="1452"/>
        <v>0.80200516670614885</v>
      </c>
      <c r="Q1300" s="1">
        <f t="shared" si="1452"/>
        <v>0.86016064017115756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0.33901850024085994</v>
      </c>
      <c r="G1301" s="1">
        <f t="shared" si="1450"/>
        <v>0.35391427166601069</v>
      </c>
      <c r="H1301" s="1">
        <f t="shared" si="1450"/>
        <v>0.3762579288037376</v>
      </c>
      <c r="I1301" s="1">
        <f t="shared" si="1450"/>
        <v>0.41349735736661464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0.750852530384572</v>
      </c>
      <c r="G1302" s="1">
        <f t="shared" si="1450"/>
        <v>0.79693394137315177</v>
      </c>
      <c r="H1302" s="1">
        <f t="shared" si="1450"/>
        <v>0.80452560535400863</v>
      </c>
      <c r="I1302" s="1">
        <f t="shared" si="1450"/>
        <v>0.74391447076412243</v>
      </c>
      <c r="J1302" s="1">
        <f t="shared" si="1450"/>
        <v>0.67353636144575868</v>
      </c>
      <c r="K1302" s="1">
        <f t="shared" si="1450"/>
        <v>0.687991864803152</v>
      </c>
      <c r="L1302" s="1">
        <f t="shared" ref="L1302:O1302" si="1458">IFERROR(L1251/L1191,"-")</f>
        <v>0.69084800112527189</v>
      </c>
      <c r="M1302" s="1">
        <f t="shared" si="1458"/>
        <v>0.69679988228165846</v>
      </c>
      <c r="N1302" s="1">
        <f t="shared" si="1458"/>
        <v>0.72132933988519132</v>
      </c>
      <c r="O1302" s="1">
        <f t="shared" si="1458"/>
        <v>0.81744884379918936</v>
      </c>
      <c r="P1302" s="1">
        <f t="shared" si="1452"/>
        <v>0.85919762772460206</v>
      </c>
      <c r="Q1302" s="1">
        <f t="shared" si="1452"/>
        <v>0.88860234569962449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0.6983630602595553</v>
      </c>
      <c r="G1303" s="1">
        <f t="shared" si="1450"/>
        <v>0.70384522177110487</v>
      </c>
      <c r="H1303" s="1">
        <f t="shared" si="1450"/>
        <v>0.70325846028185635</v>
      </c>
      <c r="I1303" s="1">
        <f t="shared" si="1450"/>
        <v>0.75563009684615579</v>
      </c>
      <c r="J1303" s="1">
        <f t="shared" si="1450"/>
        <v>0.74861013448317248</v>
      </c>
      <c r="K1303" s="1">
        <f t="shared" si="1450"/>
        <v>0.53822130796816836</v>
      </c>
      <c r="L1303" s="1">
        <f t="shared" ref="L1303:O1303" si="1459">IFERROR(L1252/L1192,"-")</f>
        <v>0.55283350026610967</v>
      </c>
      <c r="M1303" s="1">
        <f t="shared" si="1459"/>
        <v>0.59112956150211449</v>
      </c>
      <c r="N1303" s="1">
        <f t="shared" si="1459"/>
        <v>0.6237236637959227</v>
      </c>
      <c r="O1303" s="1">
        <f t="shared" si="1459"/>
        <v>0.65794772619604691</v>
      </c>
      <c r="P1303" s="1">
        <f t="shared" si="1452"/>
        <v>0.69173890983343278</v>
      </c>
      <c r="Q1303" s="1">
        <f t="shared" si="1452"/>
        <v>0.71532136114805522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0.52821013163498176</v>
      </c>
      <c r="G1304" s="1">
        <f t="shared" si="1450"/>
        <v>0.53244480088170254</v>
      </c>
      <c r="H1304" s="1">
        <f t="shared" si="1450"/>
        <v>0.5319811758360975</v>
      </c>
      <c r="I1304" s="1">
        <f t="shared" si="1450"/>
        <v>0.54117446800386682</v>
      </c>
      <c r="J1304" s="1">
        <f t="shared" si="1450"/>
        <v>0.58544873792886054</v>
      </c>
      <c r="K1304" s="1">
        <f t="shared" si="1450"/>
        <v>0.49786154153867734</v>
      </c>
      <c r="L1304" s="1">
        <f t="shared" ref="L1304:O1304" si="1460">IFERROR(L1253/L1193,"-")</f>
        <v>0.51799441338691643</v>
      </c>
      <c r="M1304" s="1">
        <f t="shared" si="1460"/>
        <v>0.55843124229864982</v>
      </c>
      <c r="N1304" s="1">
        <f t="shared" si="1460"/>
        <v>0.58328077277186785</v>
      </c>
      <c r="O1304" s="1">
        <f t="shared" si="1460"/>
        <v>0.60866943628441894</v>
      </c>
      <c r="P1304" s="1">
        <f t="shared" si="1452"/>
        <v>0.64108928636420637</v>
      </c>
      <c r="Q1304" s="1">
        <f t="shared" si="1452"/>
        <v>0.6655969368960083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0.4662871849927806</v>
      </c>
      <c r="G1305" s="1">
        <f t="shared" si="1450"/>
        <v>0.4557208781726414</v>
      </c>
      <c r="H1305" s="1">
        <f t="shared" si="1450"/>
        <v>0.45673539742997354</v>
      </c>
      <c r="I1305" s="1">
        <f t="shared" si="1450"/>
        <v>0.46420104151924152</v>
      </c>
      <c r="J1305" s="1">
        <f t="shared" si="1450"/>
        <v>0.39285350792583884</v>
      </c>
      <c r="K1305" s="1">
        <f t="shared" si="1450"/>
        <v>0.47026292535240871</v>
      </c>
      <c r="L1305" s="1">
        <f t="shared" ref="L1305:O1305" si="1461">IFERROR(L1254/L1194,"-")</f>
        <v>0.49012540235074603</v>
      </c>
      <c r="M1305" s="1">
        <f t="shared" si="1461"/>
        <v>0.52529153410637153</v>
      </c>
      <c r="N1305" s="1">
        <f t="shared" si="1461"/>
        <v>0.54733613248461832</v>
      </c>
      <c r="O1305" s="1">
        <f t="shared" si="1461"/>
        <v>0.56908141048877092</v>
      </c>
      <c r="P1305" s="1">
        <f t="shared" si="1452"/>
        <v>0.59773758841909064</v>
      </c>
      <c r="Q1305" s="1">
        <f t="shared" si="1452"/>
        <v>0.62137575245371379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0.56203544748554601</v>
      </c>
      <c r="H1306" s="1">
        <f t="shared" si="1450"/>
        <v>0.59239771043917355</v>
      </c>
      <c r="I1306" s="1">
        <f t="shared" si="1450"/>
        <v>0.62614854754775462</v>
      </c>
      <c r="J1306" s="1">
        <f t="shared" si="1450"/>
        <v>0.63725700446726397</v>
      </c>
      <c r="K1306" s="1">
        <f t="shared" si="1450"/>
        <v>0.66657015691757826</v>
      </c>
      <c r="L1306" s="1">
        <f t="shared" ref="L1306:O1306" si="1462">IFERROR(L1255/L1195,"-")</f>
        <v>0.73346527890198543</v>
      </c>
      <c r="M1306" s="1">
        <f t="shared" si="1462"/>
        <v>0.77199176691265281</v>
      </c>
      <c r="N1306" s="1">
        <f t="shared" si="1462"/>
        <v>0.80273131769814898</v>
      </c>
      <c r="O1306" s="1">
        <f t="shared" si="1462"/>
        <v>0.92147122183258934</v>
      </c>
      <c r="P1306" s="1">
        <f t="shared" si="1452"/>
        <v>0.92147122183258945</v>
      </c>
      <c r="Q1306" s="1">
        <f t="shared" si="1452"/>
        <v>0.92147122183258878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0.45210145766281368</v>
      </c>
      <c r="H1307" s="1">
        <f t="shared" si="1450"/>
        <v>0.47468409364204434</v>
      </c>
      <c r="I1307" s="1">
        <f t="shared" si="1450"/>
        <v>0.50039791292620484</v>
      </c>
      <c r="J1307" s="1">
        <f t="shared" si="1450"/>
        <v>0.55232362936035528</v>
      </c>
      <c r="K1307" s="1">
        <f t="shared" si="1450"/>
        <v>0.58444849742309979</v>
      </c>
      <c r="L1307" s="1">
        <f t="shared" ref="L1307:O1307" si="1463">IFERROR(L1256/L1196,"-")</f>
        <v>0.61329071718556549</v>
      </c>
      <c r="M1307" s="1">
        <f t="shared" si="1463"/>
        <v>0.68218986992081243</v>
      </c>
      <c r="N1307" s="1">
        <f t="shared" si="1463"/>
        <v>0.73552731952080086</v>
      </c>
      <c r="O1307" s="1">
        <f t="shared" si="1463"/>
        <v>0.76779013442836874</v>
      </c>
      <c r="P1307" s="1">
        <f t="shared" si="1452"/>
        <v>0.76779013442836896</v>
      </c>
      <c r="Q1307" s="1">
        <f t="shared" si="1452"/>
        <v>0.76779013442836919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0.42028149632876943</v>
      </c>
      <c r="H1308" s="1">
        <f t="shared" si="1450"/>
        <v>0.43915144602508249</v>
      </c>
      <c r="I1308" s="1">
        <f t="shared" si="1450"/>
        <v>0.46316618897726181</v>
      </c>
      <c r="J1308" s="1">
        <f t="shared" si="1450"/>
        <v>0.52975814794865494</v>
      </c>
      <c r="K1308" s="1">
        <f t="shared" si="1450"/>
        <v>0.58245455080479303</v>
      </c>
      <c r="L1308" s="1">
        <f t="shared" ref="L1308:O1308" si="1464">IFERROR(L1257/L1197,"-")</f>
        <v>0.62161319725291819</v>
      </c>
      <c r="M1308" s="1">
        <f t="shared" si="1464"/>
        <v>0.65200309105026821</v>
      </c>
      <c r="N1308" s="1">
        <f t="shared" si="1464"/>
        <v>0.69434974467597577</v>
      </c>
      <c r="O1308" s="1">
        <f t="shared" si="1464"/>
        <v>0.7178711122285939</v>
      </c>
      <c r="P1308" s="1">
        <f t="shared" si="1452"/>
        <v>0.71787111222859334</v>
      </c>
      <c r="Q1308" s="1">
        <f t="shared" si="1452"/>
        <v>0.71787111222859368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0.39943403925494791</v>
      </c>
      <c r="H1309" s="1">
        <f t="shared" si="1450"/>
        <v>0.41457822915120734</v>
      </c>
      <c r="I1309" s="1">
        <f t="shared" si="1450"/>
        <v>0.4338006617289264</v>
      </c>
      <c r="J1309" s="1">
        <f t="shared" si="1450"/>
        <v>0.47618009482971302</v>
      </c>
      <c r="K1309" s="1">
        <f t="shared" si="1450"/>
        <v>0.53374342166206601</v>
      </c>
      <c r="L1309" s="1">
        <f t="shared" ref="L1309:O1309" si="1465">IFERROR(L1258/L1198,"-")</f>
        <v>0.5756545593818384</v>
      </c>
      <c r="M1309" s="1">
        <f t="shared" si="1465"/>
        <v>0.63342693309329234</v>
      </c>
      <c r="N1309" s="1">
        <f t="shared" si="1465"/>
        <v>0.6604847280814532</v>
      </c>
      <c r="O1309" s="1">
        <f t="shared" si="1465"/>
        <v>0.67280993410843104</v>
      </c>
      <c r="P1309" s="1">
        <f t="shared" si="1452"/>
        <v>0.67280993410842949</v>
      </c>
      <c r="Q1309" s="1">
        <f t="shared" si="1452"/>
        <v>0.67280993410843171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0.61570422783236833</v>
      </c>
      <c r="G1311" s="1">
        <f t="shared" si="1466"/>
        <v>0.75223493404864217</v>
      </c>
      <c r="H1311" s="1">
        <f t="shared" si="1466"/>
        <v>0.15195109332420642</v>
      </c>
      <c r="I1311" s="1">
        <f t="shared" si="1466"/>
        <v>6.0241581647870772E-3</v>
      </c>
      <c r="J1311" s="1">
        <f t="shared" si="1466"/>
        <v>1.3352023915982915E-3</v>
      </c>
      <c r="K1311" s="1">
        <f t="shared" si="1466"/>
        <v>1.0396098298350431E-3</v>
      </c>
      <c r="L1311" s="1">
        <f t="shared" ref="L1311:O1311" si="1468">IFERROR(L1260/L1200,"-")</f>
        <v>1.2662250689996987E-3</v>
      </c>
      <c r="M1311" s="1">
        <f t="shared" si="1468"/>
        <v>1.6679956990642993E-3</v>
      </c>
      <c r="N1311" s="1">
        <f t="shared" si="1468"/>
        <v>2.4169995590331891E-3</v>
      </c>
      <c r="O1311" s="1">
        <f t="shared" si="1468"/>
        <v>4.6730696178660866E-3</v>
      </c>
      <c r="P1311" s="1">
        <f t="shared" si="1452"/>
        <v>1.5341948041891032E-2</v>
      </c>
      <c r="Q1311" s="1">
        <f t="shared" si="1452"/>
        <v>3.1098906233301048E-2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0.63311310193993597</v>
      </c>
      <c r="G1312" s="1">
        <f t="shared" si="1466"/>
        <v>3.7708246337483632E-2</v>
      </c>
      <c r="H1312" s="1">
        <f t="shared" si="1466"/>
        <v>1.4562921089784155E-2</v>
      </c>
      <c r="I1312" s="1">
        <f t="shared" si="1466"/>
        <v>4.4207829636799492E-6</v>
      </c>
      <c r="J1312" s="1">
        <f t="shared" si="1466"/>
        <v>5.3303764062906594E-6</v>
      </c>
      <c r="K1312" s="1">
        <f t="shared" si="1466"/>
        <v>1.0184911425289784E-5</v>
      </c>
      <c r="L1312" s="1">
        <f t="shared" ref="L1312:O1312" si="1469">IFERROR(L1261/L1201,"-")</f>
        <v>2.0827896308533879E-5</v>
      </c>
      <c r="M1312" s="1">
        <f t="shared" si="1469"/>
        <v>3.1973059503998537E-5</v>
      </c>
      <c r="N1312" s="1">
        <f t="shared" si="1469"/>
        <v>5.4290650079466844E-5</v>
      </c>
      <c r="O1312" s="1">
        <f t="shared" si="1469"/>
        <v>1.2185573363934493E-4</v>
      </c>
      <c r="P1312" s="1">
        <f t="shared" si="1452"/>
        <v>8.4468489267696669E-4</v>
      </c>
      <c r="Q1312" s="1">
        <f t="shared" si="1452"/>
        <v>4.3487468804597668E-2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0.46825575290527716</v>
      </c>
      <c r="G1313" s="1">
        <f t="shared" si="1466"/>
        <v>6.6512607958539874E-2</v>
      </c>
      <c r="H1313" s="1">
        <f t="shared" si="1466"/>
        <v>5.9808192478916652E-2</v>
      </c>
      <c r="I1313" s="1">
        <f t="shared" si="1466"/>
        <v>4.6845936429828535E-3</v>
      </c>
      <c r="J1313" s="1">
        <f t="shared" si="1466"/>
        <v>3.5844866636542421E-5</v>
      </c>
      <c r="K1313" s="1">
        <f t="shared" si="1466"/>
        <v>1.6594383216734029E-5</v>
      </c>
      <c r="L1313" s="1">
        <f t="shared" ref="L1313:O1313" si="1470">IFERROR(L1262/L1202,"-")</f>
        <v>1.9864174757806379E-5</v>
      </c>
      <c r="M1313" s="1">
        <f t="shared" si="1470"/>
        <v>3.5885338886603979E-5</v>
      </c>
      <c r="N1313" s="1">
        <f t="shared" si="1470"/>
        <v>3.4741445338113552E-5</v>
      </c>
      <c r="O1313" s="1">
        <f t="shared" si="1470"/>
        <v>3.0257211992112323E-5</v>
      </c>
      <c r="P1313" s="1">
        <f t="shared" si="1452"/>
        <v>2.3391380102421719E-5</v>
      </c>
      <c r="Q1313" s="1">
        <f t="shared" si="1452"/>
        <v>2.5704610908529327E-5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0.6826927134051558</v>
      </c>
      <c r="G1314" s="1">
        <f t="shared" si="1466"/>
        <v>0.34144955812080996</v>
      </c>
      <c r="H1314" s="1">
        <f t="shared" si="1466"/>
        <v>0.28442360677982709</v>
      </c>
      <c r="I1314" s="1">
        <f t="shared" si="1466"/>
        <v>3.0630632232082063E-2</v>
      </c>
      <c r="J1314" s="1">
        <f t="shared" si="1466"/>
        <v>0.1053901636381958</v>
      </c>
      <c r="K1314" s="1">
        <f t="shared" si="1466"/>
        <v>0.13790194584831764</v>
      </c>
      <c r="L1314" s="1">
        <f t="shared" ref="L1314:O1314" si="1471">IFERROR(L1263/L1203,"-")</f>
        <v>0.14695957352912772</v>
      </c>
      <c r="M1314" s="1">
        <f t="shared" si="1471"/>
        <v>0.15886484711865914</v>
      </c>
      <c r="N1314" s="1">
        <f t="shared" si="1471"/>
        <v>0.17426622634352934</v>
      </c>
      <c r="O1314" s="1">
        <f t="shared" si="1471"/>
        <v>0.18482672737451653</v>
      </c>
      <c r="P1314" s="1">
        <f t="shared" si="1452"/>
        <v>0.18914895677140239</v>
      </c>
      <c r="Q1314" s="1">
        <f t="shared" si="1452"/>
        <v>0.19247631745105517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0.76082288503786089</v>
      </c>
      <c r="G1315" s="3">
        <f t="shared" ref="G1315:K1315" si="1474">G1316+G1322+G1327+G1341</f>
        <v>1.3355168731901321</v>
      </c>
      <c r="H1315" s="3">
        <f t="shared" si="1474"/>
        <v>2.1828148466863766</v>
      </c>
      <c r="I1315" s="3">
        <f t="shared" si="1474"/>
        <v>1.669856664400843</v>
      </c>
      <c r="J1315" s="3">
        <f t="shared" si="1474"/>
        <v>1.6946984740625552</v>
      </c>
      <c r="K1315" s="3">
        <f t="shared" si="1474"/>
        <v>1.7612356554560114</v>
      </c>
      <c r="L1315" s="3">
        <f t="shared" ref="L1315:O1315" si="1475">L1316+L1322+L1327+L1341</f>
        <v>1.7941153543576052</v>
      </c>
      <c r="M1315" s="3">
        <f t="shared" si="1475"/>
        <v>1.8118196736180527</v>
      </c>
      <c r="N1315" s="3">
        <f t="shared" si="1475"/>
        <v>1.8701479579509033</v>
      </c>
      <c r="O1315" s="3">
        <f t="shared" si="1475"/>
        <v>1.9473489162876376</v>
      </c>
      <c r="P1315" s="3">
        <f>P1316+P1322+P1327+P1341</f>
        <v>1.9683647280809748</v>
      </c>
      <c r="Q1315" s="3">
        <f>Q1316+Q1322+Q1327+Q1341</f>
        <v>2.0270334754842168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7.4527289185563053E-3</v>
      </c>
      <c r="G1316" s="1">
        <f t="shared" ref="G1316:K1316" si="1476">SUM(G1317:G1321)</f>
        <v>1.4010899599191011E-2</v>
      </c>
      <c r="H1316" s="1">
        <f t="shared" si="1476"/>
        <v>2.2316572801970601E-2</v>
      </c>
      <c r="I1316" s="1">
        <f t="shared" si="1476"/>
        <v>0.86275471281626259</v>
      </c>
      <c r="J1316" s="1">
        <f t="shared" si="1476"/>
        <v>0.83473384388346328</v>
      </c>
      <c r="K1316" s="1">
        <f t="shared" si="1476"/>
        <v>0.79030265986279702</v>
      </c>
      <c r="L1316" s="1">
        <f t="shared" ref="L1316:O1316" si="1477">SUM(L1317:L1321)</f>
        <v>0.74929752606409716</v>
      </c>
      <c r="M1316" s="1">
        <f t="shared" si="1477"/>
        <v>0.68752459834931812</v>
      </c>
      <c r="N1316" s="1">
        <f t="shared" si="1477"/>
        <v>0.66739539173371631</v>
      </c>
      <c r="O1316" s="1">
        <f t="shared" si="1477"/>
        <v>0.65974139262912102</v>
      </c>
      <c r="P1316" s="1">
        <f>SUM(P1317:P1321)</f>
        <v>0.70732214123001969</v>
      </c>
      <c r="Q1316" s="1">
        <f>SUM(Q1317:Q1321)</f>
        <v>0.73829125678826268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4.6597073682235293E-4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4.7581218304679397E-4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4.6660397303880101E-4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4.7645692750197368E-7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2.1143639939625366E-3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5.201004534541415E-3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0.24615240252109261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0.24330272461530919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0.25182769283718498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0.24678806592169539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0.23497201965895415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0.23420799022111527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0.2243898576012695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0.17181066772625433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0.15796546236872766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1.4596376591969129E-3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2.7106410121338848E-3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5.7735290124002981E-3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0.12245226542013736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0.12142139729076645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0.12451705152987483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0.12294933445417564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0.11738521361042327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0.11751785861055061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0.11778609667411764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0.11940217533684694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0.12022329851394027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5.2467306103660405E-3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8.1415773947655003E-3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9.8595225980205887E-3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0.49373189195739164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0.46957140601501007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0.41336938800742068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0.37895852700817317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0.33413773317795176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0.31493522316289974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0.31668982512980604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0.41513969958802016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0.45858563423241366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2.7991345524349699E-4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5.6850501528229438E-4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1.0159126839694994E-3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4.1815291764092823E-4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4.3831596237754982E-4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5.8852748831653308E-4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6.0159868005305679E-4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1.0296319019889254E-3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7.343197391507406E-4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8.7561322392780666E-4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9.6959857889824727E-4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1.516861673181153E-3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2.5035286382105162E-6</v>
      </c>
      <c r="J1322" s="1">
        <f t="shared" si="1480"/>
        <v>3.2014477155130691E-7</v>
      </c>
      <c r="K1322" s="1">
        <f t="shared" si="1480"/>
        <v>0</v>
      </c>
      <c r="L1322" s="1">
        <f t="shared" ref="L1322:O1322" si="1481">SUM(L1323:L1326)</f>
        <v>0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1.6288983264934927E-6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2.5035286382105162E-6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3.2014477155130691E-7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1.6288983264934927E-6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0.75305804683961752</v>
      </c>
      <c r="G1327" s="1">
        <f t="shared" ref="G1327:K1327" si="1482">SUM(G1332:G1340)</f>
        <v>1.3201590649823121</v>
      </c>
      <c r="H1327" s="1">
        <f t="shared" si="1482"/>
        <v>2.145048593368875</v>
      </c>
      <c r="I1327" s="1">
        <f t="shared" si="1482"/>
        <v>0.80709944805594225</v>
      </c>
      <c r="J1327" s="1">
        <f t="shared" si="1482"/>
        <v>0.85996431003432039</v>
      </c>
      <c r="K1327" s="1">
        <f t="shared" si="1482"/>
        <v>0.97093299559321433</v>
      </c>
      <c r="L1327" s="1">
        <f t="shared" ref="L1327:O1327" si="1483">SUM(L1332:L1340)</f>
        <v>1.0448178282935079</v>
      </c>
      <c r="M1327" s="1">
        <f t="shared" si="1483"/>
        <v>1.1242950752687346</v>
      </c>
      <c r="N1327" s="1">
        <f t="shared" si="1483"/>
        <v>1.202752566217187</v>
      </c>
      <c r="O1327" s="1">
        <f t="shared" si="1483"/>
        <v>1.2876075236585167</v>
      </c>
      <c r="P1327" s="1">
        <f>SUM(P1332:P1340)</f>
        <v>1.2610425868509552</v>
      </c>
      <c r="Q1327" s="1">
        <f>SUM(Q1332:Q1340)</f>
        <v>1.2887395568279647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0.73432770839807182</v>
      </c>
      <c r="G1328" s="1">
        <f t="shared" ref="G1328:K1328" si="1484">IF(G1327-G1329&lt;0,0,G1327-G1329)</f>
        <v>1.2855404206597707</v>
      </c>
      <c r="H1328" s="1">
        <f t="shared" si="1484"/>
        <v>2.0489220127285002</v>
      </c>
      <c r="I1328" s="1">
        <f t="shared" si="1484"/>
        <v>0.78028557901703932</v>
      </c>
      <c r="J1328" s="1">
        <f t="shared" si="1484"/>
        <v>0.82959267077904386</v>
      </c>
      <c r="K1328" s="1">
        <f t="shared" si="1484"/>
        <v>0.93303954776468345</v>
      </c>
      <c r="L1328" s="1">
        <f t="shared" ref="L1328:O1328" si="1485">IF(L1327-L1329&lt;0,0,L1327-L1329)</f>
        <v>1.0035540815835178</v>
      </c>
      <c r="M1328" s="1">
        <f t="shared" si="1485"/>
        <v>1.0792142938413667</v>
      </c>
      <c r="N1328" s="1">
        <f t="shared" si="1485"/>
        <v>1.1540077987714799</v>
      </c>
      <c r="O1328" s="1">
        <f t="shared" si="1485"/>
        <v>1.2278276409387716</v>
      </c>
      <c r="P1328" s="1">
        <f>IF(P1327-P1329&lt;0,0,P1327-P1329)</f>
        <v>1.188055366939083</v>
      </c>
      <c r="Q1328" s="1">
        <f>IF(Q1327-Q1329&lt;0,0,Q1327-Q1329)</f>
        <v>1.2096078286314862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1.8730338441545657E-2</v>
      </c>
      <c r="G1329" s="1">
        <f t="shared" ref="G1329" si="1486">SUM(G1330:G1331)</f>
        <v>3.461864432254131E-2</v>
      </c>
      <c r="H1329" s="1">
        <f t="shared" ref="H1329" si="1487">SUM(H1330:H1331)</f>
        <v>9.6126580640374937E-2</v>
      </c>
      <c r="I1329" s="1">
        <f t="shared" ref="I1329" si="1488">SUM(I1330:I1331)</f>
        <v>2.6813869038902937E-2</v>
      </c>
      <c r="J1329" s="1">
        <f t="shared" ref="J1329" si="1489">SUM(J1330:J1331)</f>
        <v>3.0371639255276504E-2</v>
      </c>
      <c r="K1329" s="1">
        <f t="shared" ref="K1329" si="1490">SUM(K1330:K1331)</f>
        <v>3.7893447828530859E-2</v>
      </c>
      <c r="L1329" s="1">
        <f t="shared" ref="L1329:O1329" si="1491">SUM(L1330:L1331)</f>
        <v>4.1263746709990022E-2</v>
      </c>
      <c r="M1329" s="1">
        <f t="shared" si="1491"/>
        <v>4.5080781427367961E-2</v>
      </c>
      <c r="N1329" s="1">
        <f t="shared" si="1491"/>
        <v>4.8744767445707E-2</v>
      </c>
      <c r="O1329" s="1">
        <f t="shared" si="1491"/>
        <v>5.9779882719745006E-2</v>
      </c>
      <c r="P1329" s="1">
        <f>SUM(P1330:P1331)</f>
        <v>7.298721991187207E-2</v>
      </c>
      <c r="Q1329" s="1">
        <f>SUM(Q1330:Q1331)</f>
        <v>7.9131728196478554E-2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1.8730338441545657E-2</v>
      </c>
      <c r="G1330" s="1">
        <f>[1]Transport!C$26/SUM([1]Transport!C$22,[1]Transport!C$26)*G1327*(G$34+G$582)/(G$34+G$582+G$38)</f>
        <v>3.461864432254131E-2</v>
      </c>
      <c r="H1330" s="1">
        <f>[1]Transport!D$26/SUM([1]Transport!D$22,[1]Transport!D$26)*H1327*(H$34+H$582)/(H$34+H$582+H$38)</f>
        <v>9.6126580640374937E-2</v>
      </c>
      <c r="I1330" s="1">
        <f>[1]Transport!E$26/SUM([1]Transport!E$22,[1]Transport!E$26)*I1327*(I$34+I$582)/(I$34+I$582+I$38)</f>
        <v>2.6813869038902937E-2</v>
      </c>
      <c r="J1330" s="1">
        <f>[1]Transport!F$26/SUM([1]Transport!F$22,[1]Transport!F$26)*J1327*(J$34+J$582)/(J$34+J$582+J$38)</f>
        <v>3.0371639255276504E-2</v>
      </c>
      <c r="K1330" s="1">
        <f>[1]Transport!G$26/SUM([1]Transport!G$22,[1]Transport!G$26)*K1327*(K$34+K$582)/(K$34+K$582+K$38)</f>
        <v>3.7893447828530859E-2</v>
      </c>
      <c r="L1330" s="1">
        <f>[1]Transport!H$26/SUM([1]Transport!H$22,[1]Transport!H$26)*L1327*(L$34+L$582)/(L$34+L$582+L$38)</f>
        <v>4.1263746709990022E-2</v>
      </c>
      <c r="M1330" s="1">
        <f>[1]Transport!I$26/SUM([1]Transport!I$22,[1]Transport!I$26)*M1327*(M$34+M$582)/(M$34+M$582+M$38)</f>
        <v>4.5080781427367961E-2</v>
      </c>
      <c r="N1330" s="1">
        <f>[1]Transport!J$26/SUM([1]Transport!J$22,[1]Transport!J$26)*N1327*(N$34+N$582)/(N$34+N$582+N$38)</f>
        <v>4.8744767445707E-2</v>
      </c>
      <c r="O1330" s="1">
        <f>[1]Transport!K$26/SUM([1]Transport!K$22,[1]Transport!K$26)*O1327*(O$34+O$582)/(O$34+O$582+O$38)</f>
        <v>5.9779882719745006E-2</v>
      </c>
      <c r="P1330" s="1">
        <f>[1]Transport!L$26/SUM([1]Transport!L$22,[1]Transport!L$26)*P1327*(P$34+P$582)/(P$34+P$582+P$38)</f>
        <v>7.298721991187207E-2</v>
      </c>
      <c r="Q1330" s="1">
        <f>[1]Transport!M$26/SUM([1]Transport!M$22,[1]Transport!M$26)*Q1327*(Q$34+Q$582)/(Q$34+Q$582+Q$38)</f>
        <v>7.9131728196478554E-2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1.066105750073703E-2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1.2035031196289714E-2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1.312747814307242E-3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3.0132328545046496E-3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4.0861423080621774E-3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7.4552849304858034E-3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1.5859086889823477E-2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2.6471503131243176E-2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6.1929772851048191E-2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0.20700324312458407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0.26110879434339268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1.2431698581187116E-3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2.2415959978935242E-3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2.1555562532386691E-3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3.0586898821714625E-3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3.7836423366734715E-3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5.785207382790261E-3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8.6315063467814288E-3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1.2044099741470754E-2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1.7380966323441403E-2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2.2731240052380423E-2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3.1465729176048243E-2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3.2580528556555716E-2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0.56966996318927277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0.80318948564460713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0.85354936528368486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0.96251488476630132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1.0310827962104372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1.099170718415083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1.1635586063661005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1.2076794919861711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1.0303971971774519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0.99499160894127736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2.3445095922439006E-4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4.435395005267179E-4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3.9700556668409675E-4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3.4302201395946386E-4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5.4832618217734766E-4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4.9453976979466974E-4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6.3376361704673171E-4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6.7835697837261726E-4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6.172924978560001E-4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9.1090649653858191E-4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1.1731928810318362E-3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1.7332254289934377E-2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1.7317086246505343E-2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1.7245199789772167E-2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2.9970906423056862E-4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0.24913684902926955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0.44410792163051993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4.4652777105113622E-5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2.3148621437745839E-7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0.10566875231579574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0.13253112944204301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0.21997131034776821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0.62122060523982725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0.87425499119622774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0.87710086093705064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8.5367259298296094E-3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2.1998021936304102E-3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2.2331707797813172E-3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3.1210927968706076E-4</v>
      </c>
      <c r="G1341" s="1">
        <f t="shared" ref="G1341:K1341" si="1492">SUM(G1346:G1350)</f>
        <v>1.3469086086290293E-3</v>
      </c>
      <c r="H1341" s="1">
        <f t="shared" si="1492"/>
        <v>1.544968051553095E-2</v>
      </c>
      <c r="I1341" s="1">
        <f t="shared" si="1492"/>
        <v>0</v>
      </c>
      <c r="J1341" s="1">
        <f t="shared" si="1492"/>
        <v>0</v>
      </c>
      <c r="K1341" s="1">
        <f t="shared" si="1492"/>
        <v>0</v>
      </c>
      <c r="L1341" s="1">
        <f t="shared" ref="L1341:O1341" si="1493">SUM(L1346:L1350)</f>
        <v>0</v>
      </c>
      <c r="M1341" s="1">
        <f t="shared" si="1493"/>
        <v>0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1.0329696627938126E-6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2.881759433285141E-4</v>
      </c>
      <c r="G1342" s="1">
        <f t="shared" ref="G1342:K1342" si="1494">IF(G1341-G1343&lt;0,0,G1341-G1343)</f>
        <v>1.1815600583692024E-3</v>
      </c>
      <c r="H1342" s="1">
        <f t="shared" si="1494"/>
        <v>1.4831746813542197E-2</v>
      </c>
      <c r="I1342" s="1">
        <f t="shared" si="1494"/>
        <v>0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2.393333635854667E-5</v>
      </c>
      <c r="G1343" s="1">
        <f t="shared" ref="G1343" si="1496">SUM(G1344:G1345)</f>
        <v>1.6534855025982696E-4</v>
      </c>
      <c r="H1343" s="1">
        <f t="shared" ref="H1343" si="1497">SUM(H1344:H1345)</f>
        <v>6.1793370198875291E-4</v>
      </c>
      <c r="I1343" s="1">
        <f t="shared" ref="I1343" si="1498">SUM(I1344:I1345)</f>
        <v>0</v>
      </c>
      <c r="J1343" s="1">
        <f t="shared" ref="J1343" si="1499">SUM(J1344:J1345)</f>
        <v>0</v>
      </c>
      <c r="K1343" s="1">
        <f t="shared" ref="K1343" si="1500">SUM(K1344:K1345)</f>
        <v>0</v>
      </c>
      <c r="L1343" s="1">
        <f t="shared" ref="L1343:O1343" si="1501">SUM(L1344:L1345)</f>
        <v>0</v>
      </c>
      <c r="M1343" s="1">
        <f t="shared" si="1501"/>
        <v>0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1.4306864809019377E-5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2.393333635854667E-5</v>
      </c>
      <c r="G1344" s="1">
        <f>IF(SUM([1]Transport!C$24,[1]Transport!C$27)=0,0,[1]Transport!C$27/SUM([1]Transport!C$24,[1]Transport!C$27)*G1341*(G$47+G$614)/(G$47+G$614+G$49))</f>
        <v>1.6534855025982696E-4</v>
      </c>
      <c r="H1344" s="1">
        <f>IF(SUM([1]Transport!D$24,[1]Transport!D$27)=0,0,[1]Transport!D$27/SUM([1]Transport!D$24,[1]Transport!D$27)*H1341*(H$47+H$614)/(H$47+H$614+H$49))</f>
        <v>6.1793370198875291E-4</v>
      </c>
      <c r="I1344" s="1">
        <f>IF(SUM([1]Transport!E$24,[1]Transport!E$27)=0,0,[1]Transport!E$27/SUM([1]Transport!E$24,[1]Transport!E$27)*I1341*(I$47+I$614)/(I$47+I$614+I$49))</f>
        <v>0</v>
      </c>
      <c r="J1344" s="1">
        <f>IF(SUM([1]Transport!F$24,[1]Transport!F$27)=0,0,[1]Transport!F$27/SUM([1]Transport!F$24,[1]Transport!F$27)*J1341*(J$47+J$614)/(J$47+J$614+J$49))</f>
        <v>0</v>
      </c>
      <c r="K1344" s="1">
        <f>IF(SUM([1]Transport!G$24,[1]Transport!G$27)=0,0,[1]Transport!G$27/SUM([1]Transport!G$24,[1]Transport!G$27)*K1341*(K$47+K$614)/(K$47+K$614+K$49))</f>
        <v>0</v>
      </c>
      <c r="L1344" s="1">
        <f>IF(SUM([1]Transport!H$24,[1]Transport!H$27)=0,0,[1]Transport!H$27/SUM([1]Transport!H$24,[1]Transport!H$27)*L1341*(L$47+L$614)/(L$47+L$614+L$49))</f>
        <v>0</v>
      </c>
      <c r="M1344" s="1">
        <f>IF(SUM([1]Transport!I$24,[1]Transport!I$27)=0,0,[1]Transport!I$27/SUM([1]Transport!I$24,[1]Transport!I$27)*M1341*(M$47+M$614)/(M$47+M$614+M$49))</f>
        <v>0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1.4663060637146806E-7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</v>
      </c>
      <c r="K1345" s="1">
        <f>IF(([1]Transport!G$24+[1]Transport!G$27)=0,0,(K$49+K$716)/([1]Transport!G$24+[1]Transport!G$27)*K1341)</f>
        <v>0</v>
      </c>
      <c r="L1345" s="1">
        <f>IF(([1]Transport!H$24+[1]Transport!H$27)=0,0,(L$49+L$716)/([1]Transport!H$24+[1]Transport!H$27)*L1341)</f>
        <v>0</v>
      </c>
      <c r="M1345" s="1">
        <f>IF(([1]Transport!I$24+[1]Transport!I$27)=0,0,(M$49+M$716)/([1]Transport!I$24+[1]Transport!I$27)*M1341)</f>
        <v>0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1.416023420264791E-5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3.1210927968706076E-4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3.1717196767133541E-4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3.1597410023725893E-4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3.6283415169263147E-4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3.2349694832203481E-3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0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1.0329696627938126E-6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2.9380583484077828E-4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1.027559919212627E-2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2.783081570359403E-4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1.2954783540938067E-3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9.4788497388343811E-5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3.2765938585326698E-4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0.29542606882566286</v>
      </c>
      <c r="G1351" s="3">
        <f t="shared" ref="G1351:K1351" si="1502">SUM(G1352:G1374)</f>
        <v>0.30116205806446938</v>
      </c>
      <c r="H1351" s="3">
        <f t="shared" si="1502"/>
        <v>0.30984811529586059</v>
      </c>
      <c r="I1351" s="3">
        <f t="shared" si="1502"/>
        <v>0.32430837674149743</v>
      </c>
      <c r="J1351" s="3">
        <f t="shared" si="1502"/>
        <v>0.33845585027088343</v>
      </c>
      <c r="K1351" s="3">
        <f t="shared" si="1502"/>
        <v>0.35284939362558249</v>
      </c>
      <c r="L1351" s="3">
        <f t="shared" ref="L1351:O1351" si="1503">SUM(L1352:L1374)</f>
        <v>0.36514987483726485</v>
      </c>
      <c r="M1351" s="3">
        <f t="shared" si="1503"/>
        <v>0.37744819322236278</v>
      </c>
      <c r="N1351" s="3">
        <f t="shared" si="1503"/>
        <v>0.3880391972879797</v>
      </c>
      <c r="O1351" s="3">
        <f t="shared" si="1503"/>
        <v>0.39908371448414293</v>
      </c>
      <c r="P1351" s="3">
        <f>SUM(P1352:P1374)</f>
        <v>0.41127986359388219</v>
      </c>
      <c r="Q1351" s="3">
        <f>SUM(Q1352:Q1374)</f>
        <v>0.42532955661534344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1.9526989335455964E-3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1.6052717011740632E-3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1.0024848759277347E-3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1.8043100664657638E-7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8.2972154497382784E-4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2.1053977611508465E-3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0.11006273087035298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0.11453326074228797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0.11915457337129172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0.12258546186963638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0.12473251287413395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0.12595766847403064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0.1216994465380308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9.3182746293147822E-2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8.5673699996543451E-2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4.0166412005113319E-4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7.5582514412897721E-4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1.6720779894322244E-3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3.9567136015601884E-2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4.1160751406358373E-2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4.2802359654099426E-2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4.398932267794832E-2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4.5003339816003345E-2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4.5733301727428184E-2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4.6221156582384258E-2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4.685533181213257E-2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4.7177553738264218E-2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9.5999643590318742E-4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1.5065571835190675E-3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1.8476869990295313E-3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0.10651389469464249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0.10257484075519932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9.768656795137487E-2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9.1509967609699872E-2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8.6482052942475116E-2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8.23879893116643E-2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8.3017963307723514E-2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0.10882589086609071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0.12021493062036623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3.4145832463834946E-5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7.0803976187789748E-5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1.2984452491946057E-4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5.7419607179421481E-5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6.5958889908864529E-5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9.2401846452950929E-5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9.9292656782416685E-5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1.7794687473216654E-4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1.2885559766867967E-4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1.5364923381510216E-4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1.7014142167433814E-4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2.6617304024064618E-4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5.868315233742066E-7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8.0568132310073311E-8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4.9427445680739769E-7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1.732567897040219E-3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1.9677226556180363E-3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2.3023532732442803E-4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5.7444752896936046E-4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8.1216103351598268E-4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1.5614612599917374E-3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3.5099783629527043E-3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5.934322964377659E-3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1.393004133027818E-2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4.6561832854813572E-2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5.8731949585069443E-2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1.4482174784683096E-4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2.6686464027512959E-4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2.6912555551716791E-4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4.1310466546452411E-4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5.3924503037509409E-4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8.6427171362185064E-4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1.3611828899852249E-3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1.9319182657727596E-3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2.8021401029128786E-3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3.6647052962647322E-3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5.0728699400726263E-3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2.5489646336618482E-3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4.6699147226413142E-2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6.7579066097247564E-2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7.9111829326846003E-2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9.1726352614709697E-2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0.10450598147865667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0.11613542577376057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0.12591532552900775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0.13121398626569916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0.11195232226416352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0.10810551655173911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1.2367625668727897E-5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2.3933670838765647E-5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2.2648407143320967E-5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2.1576387716701888E-5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3.5732123762739013E-5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3.4115570927643711E-5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4.5753688319713097E-5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4.9815418029738886E-5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4.5331123298958991E-5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6.6892785594886231E-5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8.6153891920327864E-5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0.24210872624532032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0.19377120837279932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0.12107803522125145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3.7139697727452649E-5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3.2016593255550403E-2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5.8416132785943493E-2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5.5333349648024826E-6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4.1354476767807501E-8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9.2424069846156649E-3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1.1634602750313493E-2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1.993791487423377E-2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3.5999440849166023E-2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5.0811062107686607E-2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5.0983165143043532E-2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3.299144197611688E-4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8.5614118152136509E-5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8.7798161733886716E-5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4.3597548761018564E-3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3.5482015579274043E-3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2.2163905685235854E-3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4.3626278479562935E-5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4.0747481348906936E-4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0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1.736221938156823E-7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2.4972930747675567E-5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9.1734943146659458E-4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1.5702739979632758E-5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7.5933160991118975E-5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3.5724986318869332E-6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1.2760791579243874E-5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4.1906042144660365</v>
      </c>
      <c r="G1376" s="1">
        <f t="shared" ref="G1376:K1376" si="1509">IFERROR(G1352/G1317,"-")</f>
        <v>3.3737507326839338</v>
      </c>
      <c r="H1376" s="1">
        <f t="shared" si="1509"/>
        <v>2.1484705100107924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0.37869321701871772</v>
      </c>
      <c r="G1377" s="1">
        <f t="shared" si="1512"/>
        <v>0.39242133679113783</v>
      </c>
      <c r="H1377" s="1">
        <f t="shared" si="1512"/>
        <v>0.40480598453015665</v>
      </c>
      <c r="I1377" s="1">
        <f t="shared" si="1512"/>
        <v>0.44713246648454624</v>
      </c>
      <c r="J1377" s="1">
        <f t="shared" si="1512"/>
        <v>0.47074384770404359</v>
      </c>
      <c r="K1377" s="1">
        <f t="shared" si="1512"/>
        <v>0.47315913523588976</v>
      </c>
      <c r="L1377" s="1">
        <f t="shared" ref="L1377:O1377" si="1513">IFERROR(L1353/L1318,"-")</f>
        <v>0.49672362158927141</v>
      </c>
      <c r="M1377" s="1">
        <f t="shared" si="1513"/>
        <v>0.5308398551247705</v>
      </c>
      <c r="N1377" s="1">
        <f t="shared" si="1513"/>
        <v>0.53780261021459719</v>
      </c>
      <c r="O1377" s="1">
        <f t="shared" si="1513"/>
        <v>0.54235716283703495</v>
      </c>
      <c r="P1377" s="1">
        <f t="shared" si="1511"/>
        <v>0.54235716283703495</v>
      </c>
      <c r="Q1377" s="1">
        <f t="shared" si="1511"/>
        <v>0.54235716283703439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0.27518070496490699</v>
      </c>
      <c r="G1378" s="1">
        <f t="shared" si="1514"/>
        <v>0.27883631242411278</v>
      </c>
      <c r="H1378" s="1">
        <f t="shared" si="1514"/>
        <v>0.28961108289937759</v>
      </c>
      <c r="I1378" s="1">
        <f t="shared" si="1514"/>
        <v>0.32312294002765785</v>
      </c>
      <c r="J1378" s="1">
        <f t="shared" si="1514"/>
        <v>0.33899092190309082</v>
      </c>
      <c r="K1378" s="1">
        <f t="shared" si="1514"/>
        <v>0.34374697383378083</v>
      </c>
      <c r="L1378" s="1">
        <f t="shared" ref="L1378:O1378" si="1515">IFERROR(L1354/L1319,"-")</f>
        <v>0.35778414639847889</v>
      </c>
      <c r="M1378" s="1">
        <f t="shared" si="1515"/>
        <v>0.38338167501538928</v>
      </c>
      <c r="N1378" s="1">
        <f t="shared" si="1515"/>
        <v>0.38916044138437272</v>
      </c>
      <c r="O1378" s="1">
        <f t="shared" si="1515"/>
        <v>0.39241606511730948</v>
      </c>
      <c r="P1378" s="1">
        <f t="shared" si="1511"/>
        <v>0.39241606511730981</v>
      </c>
      <c r="Q1378" s="1">
        <f t="shared" si="1511"/>
        <v>0.39241606511731025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0.18297040713439885</v>
      </c>
      <c r="G1379" s="1">
        <f t="shared" si="1516"/>
        <v>0.18504487649870954</v>
      </c>
      <c r="H1379" s="1">
        <f t="shared" si="1516"/>
        <v>0.18740126417484712</v>
      </c>
      <c r="I1379" s="1">
        <f t="shared" si="1516"/>
        <v>0.21573225556155584</v>
      </c>
      <c r="J1379" s="1">
        <f t="shared" si="1516"/>
        <v>0.21844354115531572</v>
      </c>
      <c r="K1379" s="1">
        <f t="shared" si="1516"/>
        <v>0.2363178570678805</v>
      </c>
      <c r="L1379" s="1">
        <f t="shared" ref="L1379:O1379" si="1517">IFERROR(L1355/L1320,"-")</f>
        <v>0.24147752613500695</v>
      </c>
      <c r="M1379" s="1">
        <f t="shared" si="1517"/>
        <v>0.25882157073357936</v>
      </c>
      <c r="N1379" s="1">
        <f t="shared" si="1517"/>
        <v>0.26160296864936333</v>
      </c>
      <c r="O1379" s="1">
        <f t="shared" si="1517"/>
        <v>0.26214281836713821</v>
      </c>
      <c r="P1379" s="1">
        <f t="shared" si="1511"/>
        <v>0.26214281836713826</v>
      </c>
      <c r="Q1379" s="1">
        <f t="shared" si="1511"/>
        <v>0.26214281836713765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0.12198710645807095</v>
      </c>
      <c r="G1380" s="1">
        <f t="shared" si="1518"/>
        <v>0.1245441540258561</v>
      </c>
      <c r="H1380" s="1">
        <f t="shared" si="1518"/>
        <v>0.12781071342875258</v>
      </c>
      <c r="I1380" s="1">
        <f t="shared" si="1518"/>
        <v>0.13731724629200898</v>
      </c>
      <c r="J1380" s="1">
        <f t="shared" si="1518"/>
        <v>0.15048251848069791</v>
      </c>
      <c r="K1380" s="1">
        <f t="shared" si="1518"/>
        <v>0.15700514978028282</v>
      </c>
      <c r="L1380" s="1">
        <f t="shared" ref="L1380:O1380" si="1519">IFERROR(L1356/L1321,"-")</f>
        <v>0.16504799640461273</v>
      </c>
      <c r="M1380" s="1">
        <f t="shared" si="1519"/>
        <v>0.17282571993780405</v>
      </c>
      <c r="N1380" s="1">
        <f t="shared" si="1519"/>
        <v>0.17547614587850305</v>
      </c>
      <c r="O1380" s="1">
        <f t="shared" si="1519"/>
        <v>0.17547614587850305</v>
      </c>
      <c r="P1380" s="1">
        <f t="shared" si="1511"/>
        <v>0.1754761458785031</v>
      </c>
      <c r="Q1380" s="1">
        <f t="shared" si="1511"/>
        <v>0.17547614587850302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>
        <f t="shared" si="1520"/>
        <v>0.23440176174444113</v>
      </c>
      <c r="J1381" s="1">
        <f t="shared" si="1520"/>
        <v>0.25166155898679526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>
        <f t="shared" si="1522"/>
        <v>0.30344095071385802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 t="str">
        <f t="shared" si="1523"/>
        <v>-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 t="str">
        <f t="shared" si="1525"/>
        <v>-</v>
      </c>
      <c r="J1383" s="1" t="str">
        <f t="shared" si="1525"/>
        <v>-</v>
      </c>
      <c r="K1383" s="1" t="str">
        <f t="shared" si="1525"/>
        <v>-</v>
      </c>
      <c r="L1383" s="1" t="str">
        <f t="shared" ref="L1383:O1383" si="1526">IFERROR(L1359/L1325,"-")</f>
        <v>-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0.16251369968883869</v>
      </c>
      <c r="H1385" s="1">
        <f t="shared" si="1529"/>
        <v>0.16349958911819576</v>
      </c>
      <c r="I1385" s="1">
        <f t="shared" si="1529"/>
        <v>0.17538427778371651</v>
      </c>
      <c r="J1385" s="1">
        <f t="shared" si="1529"/>
        <v>0.19064159880992498</v>
      </c>
      <c r="K1385" s="1">
        <f t="shared" si="1529"/>
        <v>0.1987598503149402</v>
      </c>
      <c r="L1385" s="1">
        <f t="shared" ref="L1385:O1385" si="1530">IFERROR(L1361/L1332,"-")</f>
        <v>0.20944353898624088</v>
      </c>
      <c r="M1385" s="1">
        <f t="shared" si="1530"/>
        <v>0.22132285341125166</v>
      </c>
      <c r="N1385" s="1">
        <f t="shared" si="1530"/>
        <v>0.22417778601222055</v>
      </c>
      <c r="O1385" s="1">
        <f t="shared" si="1530"/>
        <v>0.22493286651934502</v>
      </c>
      <c r="P1385" s="1">
        <f t="shared" ref="P1385:Q1393" si="1531">IFERROR(P1361/P1332,"-")</f>
        <v>0.22493286651934491</v>
      </c>
      <c r="Q1385" s="1">
        <f t="shared" si="1531"/>
        <v>0.22493286651934497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0.11649393435744142</v>
      </c>
      <c r="H1386" s="1">
        <f t="shared" si="1532"/>
        <v>0.11905117627168678</v>
      </c>
      <c r="I1386" s="1">
        <f t="shared" si="1532"/>
        <v>0.12485202142732926</v>
      </c>
      <c r="J1386" s="1">
        <f t="shared" si="1532"/>
        <v>0.13505934938760375</v>
      </c>
      <c r="K1386" s="1">
        <f t="shared" si="1532"/>
        <v>0.14252008577776704</v>
      </c>
      <c r="L1386" s="1">
        <f t="shared" ref="L1386:O1386" si="1533">IFERROR(L1362/L1333,"-")</f>
        <v>0.14939338496194135</v>
      </c>
      <c r="M1386" s="1">
        <f t="shared" si="1533"/>
        <v>0.15769934415825246</v>
      </c>
      <c r="N1386" s="1">
        <f t="shared" si="1533"/>
        <v>0.16040370864089551</v>
      </c>
      <c r="O1386" s="1">
        <f t="shared" si="1533"/>
        <v>0.16121889029459091</v>
      </c>
      <c r="P1386" s="1">
        <f t="shared" si="1531"/>
        <v>0.16121889029459099</v>
      </c>
      <c r="Q1386" s="1">
        <f t="shared" si="1531"/>
        <v>0.1612188902945908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7.8235828164578886E-2</v>
      </c>
      <c r="H1387" s="1">
        <f t="shared" si="1534"/>
        <v>8.1975793431287788E-2</v>
      </c>
      <c r="I1387" s="1">
        <f t="shared" si="1534"/>
        <v>8.4138384908028718E-2</v>
      </c>
      <c r="J1387" s="1">
        <f t="shared" si="1534"/>
        <v>9.2685710451618081E-2</v>
      </c>
      <c r="K1387" s="1">
        <f t="shared" si="1534"/>
        <v>9.5298632848655487E-2</v>
      </c>
      <c r="L1387" s="1">
        <f t="shared" ref="L1387:O1387" si="1535">IFERROR(L1363/L1334,"-")</f>
        <v>0.10135556704345175</v>
      </c>
      <c r="M1387" s="1">
        <f t="shared" si="1535"/>
        <v>0.10565731403509243</v>
      </c>
      <c r="N1387" s="1">
        <f t="shared" si="1535"/>
        <v>0.10821571413772854</v>
      </c>
      <c r="O1387" s="1">
        <f t="shared" si="1535"/>
        <v>0.10864967662065894</v>
      </c>
      <c r="P1387" s="1">
        <f t="shared" si="1531"/>
        <v>0.10864967662065896</v>
      </c>
      <c r="Q1387" s="1">
        <f t="shared" si="1531"/>
        <v>0.10864967662065912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5.2751439830497765E-2</v>
      </c>
      <c r="H1388" s="1">
        <f t="shared" si="1536"/>
        <v>5.396062991085037E-2</v>
      </c>
      <c r="I1388" s="1">
        <f t="shared" si="1536"/>
        <v>5.7048084570921503E-2</v>
      </c>
      <c r="J1388" s="1">
        <f t="shared" si="1536"/>
        <v>6.2900883437911503E-2</v>
      </c>
      <c r="K1388" s="1">
        <f t="shared" si="1536"/>
        <v>6.5165817216406435E-2</v>
      </c>
      <c r="L1388" s="1">
        <f t="shared" ref="L1388:O1388" si="1537">IFERROR(L1364/L1335,"-")</f>
        <v>6.898448418376607E-2</v>
      </c>
      <c r="M1388" s="1">
        <f t="shared" si="1537"/>
        <v>7.2193617760704251E-2</v>
      </c>
      <c r="N1388" s="1">
        <f t="shared" si="1537"/>
        <v>7.3435402919044768E-2</v>
      </c>
      <c r="O1388" s="1">
        <f t="shared" si="1537"/>
        <v>7.3435402919044837E-2</v>
      </c>
      <c r="P1388" s="1">
        <f t="shared" si="1531"/>
        <v>7.3435402919044782E-2</v>
      </c>
      <c r="Q1388" s="1">
        <f t="shared" si="1531"/>
        <v>7.3435402919044782E-2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13.9686807148868</v>
      </c>
      <c r="G1389" s="1">
        <f t="shared" ref="G1389:K1389" si="1538">IFERROR(G1365/G1336,"-")</f>
        <v>11.189596541502652</v>
      </c>
      <c r="H1389" s="1">
        <f t="shared" si="1538"/>
        <v>7.0209702814264148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0.12391916748597492</v>
      </c>
      <c r="G1390" s="1">
        <f t="shared" si="1540"/>
        <v>0.12851006737983175</v>
      </c>
      <c r="H1390" s="1">
        <f t="shared" si="1540"/>
        <v>0.13153589463451046</v>
      </c>
      <c r="I1390" s="1">
        <f t="shared" si="1540"/>
        <v>0.12391916748597495</v>
      </c>
      <c r="J1390" s="1" t="str">
        <f t="shared" si="1540"/>
        <v>-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>
        <f t="shared" si="1531"/>
        <v>0.17864768698655822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8.7465847585616638E-2</v>
      </c>
      <c r="G1391" s="1">
        <f t="shared" si="1542"/>
        <v>8.7787697873663736E-2</v>
      </c>
      <c r="H1391" s="1">
        <f t="shared" si="1542"/>
        <v>9.063870575991255E-2</v>
      </c>
      <c r="I1391" s="1" t="str">
        <f t="shared" si="1542"/>
        <v>-</v>
      </c>
      <c r="J1391" s="1" t="str">
        <f t="shared" si="1542"/>
        <v>-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5.7949527986548587E-2</v>
      </c>
      <c r="G1392" s="1">
        <f t="shared" si="1544"/>
        <v>5.8119270257940107E-2</v>
      </c>
      <c r="H1392" s="1">
        <f t="shared" si="1544"/>
        <v>5.8126912666093697E-2</v>
      </c>
      <c r="I1392" s="1" t="str">
        <f t="shared" si="1544"/>
        <v>-</v>
      </c>
      <c r="J1392" s="1" t="str">
        <f t="shared" si="1544"/>
        <v>-</v>
      </c>
      <c r="K1392" s="1" t="str">
        <f t="shared" si="1544"/>
        <v>-</v>
      </c>
      <c r="L1392" s="1" t="str">
        <f t="shared" ref="L1392:O1392" si="1545">IFERROR(L1368/L1339,"-")</f>
        <v>-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3.8646481387947497E-2</v>
      </c>
      <c r="G1393" s="1">
        <f t="shared" si="1546"/>
        <v>3.8919007536238767E-2</v>
      </c>
      <c r="H1393" s="1">
        <f t="shared" si="1546"/>
        <v>3.9315471314954394E-2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548">IFERROR(G1370/G1346,"-")</f>
        <v>11.186996076539065</v>
      </c>
      <c r="H1394" s="1">
        <f t="shared" si="1548"/>
        <v>7.0144691190174759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0.1202375197484722</v>
      </c>
      <c r="H1395" s="1">
        <f t="shared" si="1551"/>
        <v>0.12595939949437676</v>
      </c>
      <c r="I1395" s="1" t="str">
        <f t="shared" si="1551"/>
        <v>-</v>
      </c>
      <c r="J1395" s="1" t="str">
        <f t="shared" si="1551"/>
        <v>-</v>
      </c>
      <c r="K1395" s="1" t="str">
        <f t="shared" si="1551"/>
        <v>-</v>
      </c>
      <c r="L1395" s="1" t="str">
        <f t="shared" ref="L1395:O1395" si="1552">IFERROR(L1371/L1347,"-")</f>
        <v>-</v>
      </c>
      <c r="M1395" s="1" t="str">
        <f t="shared" si="1552"/>
        <v>-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>
        <f t="shared" si="1550"/>
        <v>0.16808063205466897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8.499807623360886E-2</v>
      </c>
      <c r="H1396" s="1">
        <f t="shared" si="1553"/>
        <v>8.9274543928252695E-2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5.6422133461237103E-2</v>
      </c>
      <c r="H1397" s="1">
        <f t="shared" si="1555"/>
        <v>5.8613994399184376E-2</v>
      </c>
      <c r="I1397" s="1" t="str">
        <f t="shared" si="1555"/>
        <v>-</v>
      </c>
      <c r="J1397" s="1" t="str">
        <f t="shared" si="1555"/>
        <v>-</v>
      </c>
      <c r="K1397" s="1" t="str">
        <f t="shared" si="1555"/>
        <v>-</v>
      </c>
      <c r="L1397" s="1" t="str">
        <f t="shared" ref="L1397:O1397" si="1556">IFERROR(L1373/L1349,"-")</f>
        <v>-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>
        <f t="shared" si="1557"/>
        <v>3.7689157759834321E-2</v>
      </c>
      <c r="H1398" s="1">
        <f t="shared" si="1557"/>
        <v>3.8945295420160606E-2</v>
      </c>
      <c r="I1398" s="1" t="str">
        <f t="shared" si="1557"/>
        <v>-</v>
      </c>
      <c r="J1398" s="1" t="str">
        <f t="shared" si="1557"/>
        <v>-</v>
      </c>
      <c r="K1398" s="1" t="str">
        <f t="shared" si="1557"/>
        <v>-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0.81540072459087265</v>
      </c>
      <c r="G1399" s="3">
        <f t="shared" ref="G1399" si="1559">G1400+G1406+G1411+G1425</f>
        <v>0.84406014157126119</v>
      </c>
      <c r="H1399" s="3">
        <f t="shared" ref="H1399" si="1560">H1400+H1406+H1411+H1425</f>
        <v>1.0126580412561674</v>
      </c>
      <c r="I1399" s="3">
        <f t="shared" ref="I1399" si="1561">I1400+I1406+I1411+I1425</f>
        <v>0.59462696197432408</v>
      </c>
      <c r="J1399" s="3">
        <f t="shared" ref="J1399" si="1562">J1400+J1406+J1411+J1425</f>
        <v>0.57801603546652658</v>
      </c>
      <c r="K1399" s="3">
        <f t="shared" ref="K1399" si="1563">K1400+K1406+K1411+K1425</f>
        <v>0.54229471549476549</v>
      </c>
      <c r="L1399" s="3">
        <f t="shared" ref="L1399:O1399" si="1564">L1400+L1406+L1411+L1425</f>
        <v>0.52331721358073058</v>
      </c>
      <c r="M1399" s="3">
        <f t="shared" si="1564"/>
        <v>0.49123175903608063</v>
      </c>
      <c r="N1399" s="3">
        <f t="shared" si="1564"/>
        <v>0.50261995380216018</v>
      </c>
      <c r="O1399" s="3">
        <f t="shared" si="1564"/>
        <v>0.51940978231357915</v>
      </c>
      <c r="P1399" s="3">
        <f>P1400+P1406+P1411+P1425</f>
        <v>0.54057553820163473</v>
      </c>
      <c r="Q1399" s="3">
        <f>Q1400+Q1406+Q1411+Q1425</f>
        <v>0.55497002980679777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1.9478775046670698E-3</v>
      </c>
      <c r="G1400" s="1">
        <f t="shared" ref="G1400" si="1565">SUM(G1401:G1405)</f>
        <v>3.3436680826630064E-3</v>
      </c>
      <c r="H1400" s="1">
        <f t="shared" ref="H1400" si="1566">SUM(H1401:H1405)</f>
        <v>5.4142471240548494E-3</v>
      </c>
      <c r="I1400" s="1">
        <f t="shared" ref="I1400" si="1567">SUM(I1401:I1405)</f>
        <v>0.23355699535659172</v>
      </c>
      <c r="J1400" s="1">
        <f t="shared" ref="J1400" si="1568">SUM(J1401:J1405)</f>
        <v>0.22962085150473646</v>
      </c>
      <c r="K1400" s="1">
        <f t="shared" ref="K1400" si="1569">SUM(K1401:K1405)</f>
        <v>0.22323843532637078</v>
      </c>
      <c r="L1400" s="1">
        <f t="shared" ref="L1400:O1400" si="1570">SUM(L1401:L1405)</f>
        <v>0.21683902600094299</v>
      </c>
      <c r="M1400" s="1">
        <f t="shared" si="1570"/>
        <v>0.20652217467649292</v>
      </c>
      <c r="N1400" s="1">
        <f t="shared" si="1570"/>
        <v>0.20399842525322245</v>
      </c>
      <c r="O1400" s="1">
        <f t="shared" si="1570"/>
        <v>0.20534817108395242</v>
      </c>
      <c r="P1400" s="1">
        <f>SUM(P1401:P1405)</f>
        <v>0.20674144170702666</v>
      </c>
      <c r="Q1400" s="1">
        <f>SUM(Q1401:Q1405)</f>
        <v>0.21224810652673745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3.9235553469715428E-4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9.354970104422202E-4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1.6630376643190792E-3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0.14340237658629476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0.13155013321738793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0.12896340010064647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0.1190442663542699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0.10324111636136189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0.10050196126670896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9.6382735754210552E-2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9.7832845620546838E-2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9.2729721373591076E-2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9.8681043086616335E-4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1.2560128209947771E-3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2.0135954026086374E-3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8.7841907606894601E-2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9.3534313762577106E-2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8.7167019118223277E-2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8.8820616004678096E-2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9.10071702795828E-2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8.9795132712912257E-2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8.9420892778602046E-2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8.396369388087821E-2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8.2942667910708909E-2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5.6871153910375226E-4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9.6648068371979143E-4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1.343908992559671E-3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1.9466371129009863E-3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4.1297521128059751E-3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6.5285551800620002E-3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8.4624637970223855E-3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1.1596463953687255E-2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1.3042595523403517E-2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1.8897600729283433E-2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2.4039568463958834E-2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3.539094526138771E-2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1.8567756750621767E-4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3.9370506456746184E-4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3.6607405050133812E-4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4.0665241196545006E-4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5.7946092743900652E-4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5.1167984497257869E-4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6.774240818610051E-4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6.5873575019773046E-4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6.469418218563866E-4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9.0533374164279538E-4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1.1847719810497341E-3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3.7571714823493381E-7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3.7571714823493381E-7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0.81331618030830011</v>
      </c>
      <c r="G1411" s="1">
        <f t="shared" ref="G1411:K1411" si="1579">SUM(G1416:G1424)</f>
        <v>0.83959032154806579</v>
      </c>
      <c r="H1411" s="1">
        <f t="shared" si="1579"/>
        <v>1.0021273882943249</v>
      </c>
      <c r="I1411" s="1">
        <f t="shared" si="1579"/>
        <v>0.36106959090058416</v>
      </c>
      <c r="J1411" s="1">
        <f t="shared" si="1579"/>
        <v>0.34839518396179009</v>
      </c>
      <c r="K1411" s="1">
        <f t="shared" si="1579"/>
        <v>0.31905628016839477</v>
      </c>
      <c r="L1411" s="1">
        <f t="shared" ref="L1411:O1411" si="1580">SUM(L1416:L1424)</f>
        <v>0.30647818757978756</v>
      </c>
      <c r="M1411" s="1">
        <f t="shared" si="1580"/>
        <v>0.28470958435958771</v>
      </c>
      <c r="N1411" s="1">
        <f t="shared" si="1580"/>
        <v>0.29862152854893775</v>
      </c>
      <c r="O1411" s="1">
        <f t="shared" si="1580"/>
        <v>0.31406161122962672</v>
      </c>
      <c r="P1411" s="1">
        <f>SUM(P1416:P1424)</f>
        <v>0.3338340964946081</v>
      </c>
      <c r="Q1411" s="1">
        <f>SUM(Q1416:Q1424)</f>
        <v>0.34272192328006029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0.79308707927008493</v>
      </c>
      <c r="G1412" s="1">
        <f t="shared" ref="G1412:K1412" si="1581">IF(G1411-G1413&lt;0,0,G1411-G1413)</f>
        <v>0.81757367257803426</v>
      </c>
      <c r="H1412" s="1">
        <f t="shared" si="1581"/>
        <v>0.95721881163056211</v>
      </c>
      <c r="I1412" s="1">
        <f t="shared" si="1581"/>
        <v>0.34907395300533006</v>
      </c>
      <c r="J1412" s="1">
        <f t="shared" si="1581"/>
        <v>0.3360907979284431</v>
      </c>
      <c r="K1412" s="1">
        <f t="shared" si="1581"/>
        <v>0.30660419278255058</v>
      </c>
      <c r="L1412" s="1">
        <f t="shared" ref="L1412:O1412" si="1582">IF(L1411-L1413&lt;0,0,L1411-L1413)</f>
        <v>0.29437422269522534</v>
      </c>
      <c r="M1412" s="1">
        <f t="shared" si="1582"/>
        <v>0.27329360395984836</v>
      </c>
      <c r="N1412" s="1">
        <f t="shared" si="1582"/>
        <v>0.28651909171175788</v>
      </c>
      <c r="O1412" s="1">
        <f t="shared" si="1582"/>
        <v>0.29948064153108339</v>
      </c>
      <c r="P1412" s="1">
        <f>IF(P1411-P1413&lt;0,0,P1411-P1413)</f>
        <v>0.31451228859613078</v>
      </c>
      <c r="Q1412" s="1">
        <f>IF(Q1411-Q1413&lt;0,0,Q1411-Q1413)</f>
        <v>0.32167796762875378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2.0229101038215219E-2</v>
      </c>
      <c r="G1413" s="1">
        <f t="shared" ref="G1413" si="1583">SUM(G1414:G1415)</f>
        <v>2.201664897003151E-2</v>
      </c>
      <c r="H1413" s="1">
        <f t="shared" ref="H1413" si="1584">SUM(H1414:H1415)</f>
        <v>4.4908576663762828E-2</v>
      </c>
      <c r="I1413" s="1">
        <f t="shared" ref="I1413" si="1585">SUM(I1414:I1415)</f>
        <v>1.1995637895254091E-2</v>
      </c>
      <c r="J1413" s="1">
        <f t="shared" ref="J1413" si="1586">SUM(J1414:J1415)</f>
        <v>1.2304386033347001E-2</v>
      </c>
      <c r="K1413" s="1">
        <f t="shared" ref="K1413" si="1587">SUM(K1414:K1415)</f>
        <v>1.2452087385844204E-2</v>
      </c>
      <c r="L1413" s="1">
        <f t="shared" ref="L1413:O1413" si="1588">SUM(L1414:L1415)</f>
        <v>1.2103964884562207E-2</v>
      </c>
      <c r="M1413" s="1">
        <f t="shared" si="1588"/>
        <v>1.141598039973935E-2</v>
      </c>
      <c r="N1413" s="1">
        <f t="shared" si="1588"/>
        <v>1.2102436837179886E-2</v>
      </c>
      <c r="O1413" s="1">
        <f t="shared" si="1588"/>
        <v>1.4580969698543323E-2</v>
      </c>
      <c r="P1413" s="1">
        <f>SUM(P1414:P1415)</f>
        <v>1.9321807898477341E-2</v>
      </c>
      <c r="Q1413" s="1">
        <f>SUM(Q1414:Q1415)</f>
        <v>2.1043955651306519E-2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2.0229101038215219E-2</v>
      </c>
      <c r="G1414" s="1">
        <f>[1]Transport!C$26/SUM([1]Transport!C$22,[1]Transport!C$26)*G1411*(G$34+G$582)/(G$34+G$582+G$38)</f>
        <v>2.201664897003151E-2</v>
      </c>
      <c r="H1414" s="1">
        <f>[1]Transport!D$26/SUM([1]Transport!D$22,[1]Transport!D$26)*H1411*(H$34+H$582)/(H$34+H$582+H$38)</f>
        <v>4.4908576663762828E-2</v>
      </c>
      <c r="I1414" s="1">
        <f>[1]Transport!E$26/SUM([1]Transport!E$22,[1]Transport!E$26)*I1411*(I$34+I$582)/(I$34+I$582+I$38)</f>
        <v>1.1995637895254091E-2</v>
      </c>
      <c r="J1414" s="1">
        <f>[1]Transport!F$26/SUM([1]Transport!F$22,[1]Transport!F$26)*J1411*(J$34+J$582)/(J$34+J$582+J$38)</f>
        <v>1.2304386033347001E-2</v>
      </c>
      <c r="K1414" s="1">
        <f>[1]Transport!G$26/SUM([1]Transport!G$22,[1]Transport!G$26)*K1411*(K$34+K$582)/(K$34+K$582+K$38)</f>
        <v>1.2452087385844204E-2</v>
      </c>
      <c r="L1414" s="1">
        <f>[1]Transport!H$26/SUM([1]Transport!H$22,[1]Transport!H$26)*L1411*(L$34+L$582)/(L$34+L$582+L$38)</f>
        <v>1.2103964884562207E-2</v>
      </c>
      <c r="M1414" s="1">
        <f>[1]Transport!I$26/SUM([1]Transport!I$22,[1]Transport!I$26)*M1411*(M$34+M$582)/(M$34+M$582+M$38)</f>
        <v>1.141598039973935E-2</v>
      </c>
      <c r="N1414" s="1">
        <f>[1]Transport!J$26/SUM([1]Transport!J$22,[1]Transport!J$26)*N1411*(N$34+N$582)/(N$34+N$582+N$38)</f>
        <v>1.2102436837179886E-2</v>
      </c>
      <c r="O1414" s="1">
        <f>[1]Transport!K$26/SUM([1]Transport!K$22,[1]Transport!K$26)*O1411*(O$34+O$582)/(O$34+O$582+O$38)</f>
        <v>1.4580969698543323E-2</v>
      </c>
      <c r="P1414" s="1">
        <f>[1]Transport!L$26/SUM([1]Transport!L$22,[1]Transport!L$26)*P1411*(P$34+P$582)/(P$34+P$582+P$38)</f>
        <v>1.9321807898477341E-2</v>
      </c>
      <c r="Q1414" s="1">
        <f>[1]Transport!M$26/SUM([1]Transport!M$22,[1]Transport!M$26)*Q1411*(Q$34+Q$582)/(Q$34+Q$582+Q$38)</f>
        <v>2.1043955651306519E-2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0</v>
      </c>
      <c r="M1415" s="1">
        <f>(M$38+M$718)/([1]Transport!I$22+[1]Transport!I$26)*M1411</f>
        <v>0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4.5696111652074331E-3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5.8361422848644913E-3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3.2779135590557894E-3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1.5968072036296459E-2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1.9300357725366427E-2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3.0348706916837082E-2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4.680495711902561E-2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5.8607456178503346E-2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7.4827045839685483E-2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7.9564280642630991E-2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9.9775657502147078E-2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1.4019017452933506E-3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4.7544480787830905E-2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0.22289886128280839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0.2058500264346334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0.18845630627350132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0.17298018230909704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0.14955503182898872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0.1531077131789127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0.16335554058294363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0.18718604116181498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0.19981919384813551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8.8847636840677288E-4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9.6115186587340043E-3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0.13445082320172164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0.12625398620203396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0.11078668644095273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0.10267924058001121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8.7768713032382872E-2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8.6257267324947137E-2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7.5316547323487887E-2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6.6257946937862466E-2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4.2090804945597228E-2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2.5179051202637925E-4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4.7035096261898211E-4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4.4199285699834045E-4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3.2309928882629256E-4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5.1292972857432931E-4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4.7005777384221542E-4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5.8088237919051364E-4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6.4909186657459059E-4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5.6247748350966137E-4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8.2582775229964609E-4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1.0362669841804722E-3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6.0261320326594377E-3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6.0132541328661642E-3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5.9666100831943635E-3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0.1127849755612436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0.30387972277066594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0.36695676411769657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0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0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0.51824757948136024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0.39544513592459846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0.42211700046606915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0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0.1569397253005318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0.12514568038187032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0.14139514794037425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1.931776793250501E-2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1.9947485471308807E-3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2.2293729929422322E-3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1.3666677790552263E-4</v>
      </c>
      <c r="G1425" s="1">
        <f t="shared" ref="G1425" si="1589">SUM(G1430:G1434)</f>
        <v>1.1261519405324652E-3</v>
      </c>
      <c r="H1425" s="1">
        <f t="shared" ref="H1425" si="1590">SUM(H1430:H1434)</f>
        <v>5.1164058377876831E-3</v>
      </c>
      <c r="I1425" s="1">
        <f t="shared" ref="I1425" si="1591">SUM(I1430:I1434)</f>
        <v>0</v>
      </c>
      <c r="J1425" s="1">
        <f t="shared" ref="J1425" si="1592">SUM(J1430:J1434)</f>
        <v>0</v>
      </c>
      <c r="K1425" s="1">
        <f t="shared" ref="K1425" si="1593">SUM(K1430:K1434)</f>
        <v>0</v>
      </c>
      <c r="L1425" s="1">
        <f t="shared" ref="L1425:O1425" si="1594">SUM(L1430:L1434)</f>
        <v>0</v>
      </c>
      <c r="M1425" s="1">
        <f t="shared" si="1594"/>
        <v>0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1.2618682047544795E-4</v>
      </c>
      <c r="G1426" s="1">
        <f t="shared" ref="G1426:K1426" si="1595">IF(G1425-G1427&lt;0,0,G1425-G1427)</f>
        <v>9.8790381475289345E-4</v>
      </c>
      <c r="H1426" s="1">
        <f t="shared" si="1595"/>
        <v>4.9117673278170218E-3</v>
      </c>
      <c r="I1426" s="1">
        <f t="shared" si="1595"/>
        <v>0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1.0479957430074676E-5</v>
      </c>
      <c r="G1427" s="1">
        <f t="shared" ref="G1427" si="1597">SUM(G1428:G1429)</f>
        <v>1.3824812577957173E-4</v>
      </c>
      <c r="H1427" s="1">
        <f t="shared" ref="H1427" si="1598">SUM(H1428:H1429)</f>
        <v>2.0463850997066117E-4</v>
      </c>
      <c r="I1427" s="1">
        <f t="shared" ref="I1427" si="1599">SUM(I1428:I1429)</f>
        <v>0</v>
      </c>
      <c r="J1427" s="1">
        <f t="shared" ref="J1427" si="1600">SUM(J1428:J1429)</f>
        <v>0</v>
      </c>
      <c r="K1427" s="1">
        <f t="shared" ref="K1427" si="1601">SUM(K1428:K1429)</f>
        <v>0</v>
      </c>
      <c r="L1427" s="1">
        <f t="shared" ref="L1427:O1427" si="1602">SUM(L1428:L1429)</f>
        <v>0</v>
      </c>
      <c r="M1427" s="1">
        <f t="shared" si="1602"/>
        <v>0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1.0479957430074676E-5</v>
      </c>
      <c r="G1428" s="1">
        <f>IF(SUM([1]Transport!C$24,[1]Transport!C$27)=0,0,[1]Transport!C$27/SUM([1]Transport!C$24,[1]Transport!C$27)*G1425*(G$47+G$614)/(G$47+G$614+G$49))</f>
        <v>1.3824812577957173E-4</v>
      </c>
      <c r="H1428" s="1">
        <f>IF(SUM([1]Transport!D$24,[1]Transport!D$27)=0,0,[1]Transport!D$27/SUM([1]Transport!D$24,[1]Transport!D$27)*H1425*(H$47+H$614)/(H$47+H$614+H$49))</f>
        <v>2.0463850997066117E-4</v>
      </c>
      <c r="I1428" s="1">
        <f>IF(SUM([1]Transport!E$24,[1]Transport!E$27)=0,0,[1]Transport!E$27/SUM([1]Transport!E$24,[1]Transport!E$27)*I1425*(I$47+I$614)/(I$47+I$614+I$49))</f>
        <v>0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0</v>
      </c>
      <c r="L1428" s="1">
        <f>IF(SUM([1]Transport!H$24,[1]Transport!H$27)=0,0,[1]Transport!H$27/SUM([1]Transport!H$24,[1]Transport!H$27)*L1425*(L$47+L$614)/(L$47+L$614+L$49))</f>
        <v>0</v>
      </c>
      <c r="M1428" s="1">
        <f>IF(SUM([1]Transport!I$24,[1]Transport!I$27)=0,0,[1]Transport!I$27/SUM([1]Transport!I$24,[1]Transport!I$27)*M1425*(M$47+M$614)/(M$47+M$614+M$49))</f>
        <v>0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0</v>
      </c>
      <c r="L1429" s="1">
        <f>IF(([1]Transport!H$24+[1]Transport!H$27)=0,0,(L$49+L$716)/([1]Transport!H$24+[1]Transport!H$27)*L1425)</f>
        <v>0</v>
      </c>
      <c r="M1429" s="1">
        <f>IF(([1]Transport!I$24+[1]Transport!I$27)=0,0,(M$49+M$716)/([1]Transport!I$24+[1]Transport!I$27)*M1425)</f>
        <v>0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1.3666677790552263E-4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1.3758622434825613E-4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1.3621049439681914E-4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3.5016849978192113E-4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2.3601561824781138E-3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0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0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0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2.666833150492408E-4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1.3445569084420499E-3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0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0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2.3959880185968344E-4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9.1705163254837089E-4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1.3211509949336372E-4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3.5843061992232975E-4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0.13099190815283873</v>
      </c>
      <c r="G1435" s="3">
        <f t="shared" ref="G1435" si="1603">SUM(G1436:G1458)</f>
        <v>0.13164550367691488</v>
      </c>
      <c r="H1435" s="3">
        <f t="shared" ref="H1435" si="1604">SUM(H1436:H1458)</f>
        <v>0.13269024125039758</v>
      </c>
      <c r="I1435" s="3">
        <f t="shared" ref="I1435" si="1605">SUM(I1436:I1458)</f>
        <v>0.13441797212669246</v>
      </c>
      <c r="J1435" s="3">
        <f t="shared" ref="J1435" si="1606">SUM(J1436:J1458)</f>
        <v>0.13463816399289263</v>
      </c>
      <c r="K1435" s="3">
        <f t="shared" ref="K1435" si="1607">SUM(K1436:K1458)</f>
        <v>0.13473014599272948</v>
      </c>
      <c r="L1435" s="3">
        <f t="shared" ref="L1435:O1435" si="1608">SUM(L1436:L1458)</f>
        <v>0.13506050185873428</v>
      </c>
      <c r="M1435" s="3">
        <f t="shared" si="1608"/>
        <v>0.13539361286690516</v>
      </c>
      <c r="N1435" s="3">
        <f t="shared" si="1608"/>
        <v>0.13968798024672022</v>
      </c>
      <c r="O1435" s="3">
        <f t="shared" si="1608"/>
        <v>0.14382294032830537</v>
      </c>
      <c r="P1435" s="3">
        <f>SUM(P1436:P1458)</f>
        <v>0.14780380870799265</v>
      </c>
      <c r="Q1435" s="3">
        <f>SUM(Q1436:Q1458)</f>
        <v>0.15163274969530244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1.4858237964956474E-4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3.6054540160093592E-4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6.6213553216628847E-4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6.408322442456274E-2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6.1680564797055241E-2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6.0948743116348604E-2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5.85934645907773E-2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5.4720397383561672E-2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5.3998468943336334E-2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5.2273867110125223E-2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5.3060344583033457E-2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5.0292628594849599E-2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2.7155119003247476E-4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3.4975565061032965E-4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5.7566672846801645E-4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2.8429367427038218E-2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3.0477237188485717E-2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3.0489114344120116E-2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3.2157672320668282E-2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3.4608885458272329E-2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3.5057072424441359E-2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3.5090194883455883E-2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3.2948702365448584E-2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3.2548035371852205E-2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1.0405738185184437E-4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1.7914383392110924E-4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2.537114003514395E-4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4.0084978121223276E-4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9.2997382125764171E-4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1.5230810484997046E-3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2.0765276460075455E-3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2.9804431818824025E-3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3.4101174352737717E-3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4.9538703155512414E-3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6.3018002294719325E-3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9.2774821354972836E-3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2.3476011602513977E-5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5.1033903328405822E-5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5.0748086280110405E-5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6.1370527016787622E-5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9.077724202541272E-5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8.4519288981778484E-5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1.1702615569166665E-4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1.1559241059708208E-4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1.1352285750697573E-4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1.5886447571724239E-4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2.0789922097944622E-4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4.2496762248376103E-8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7.4262441659728358E-4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9.5974009643618504E-4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5.7172854458837057E-4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3.0743939513712877E-3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3.808383583343285E-3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6.3302032843560556E-3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1.032132287279125E-2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1.3107079679971883E-2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1.6831061913894878E-2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1.7896621717496605E-2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2.2442824650810385E-2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1.6331304989178604E-4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5.8090656666056366E-3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2.8979402778531997E-2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2.7025981578833232E-2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2.7053430234798923E-2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2.5525431129074769E-2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2.3216949141124755E-2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2.4602855587549155E-2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2.6335998976255201E-2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3.017792583474543E-2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3.2214628691756175E-2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6.9510684486961472E-5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7.8655768097771455E-4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1.1877332196490452E-2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1.1368353973857062E-2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1.0783137711834529E-2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1.0260261613002721E-2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9.3866626296119776E-3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9.3491274427972924E-3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8.1831185108815138E-3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7.1989045083475341E-3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4.573152346042368E-3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1.328231204504977E-5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2.5378090149568247E-5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2.5276391226088458E-5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2.0288155015660288E-5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3.3478711758912429E-5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3.2421985865827336E-5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4.1926043969142066E-5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4.7666322753379965E-5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4.1305760634422355E-5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6.0644993731853584E-5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7.6098683514996395E-5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5.9961517812539021E-2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4.7984124264472558E-2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2.9975904406923746E-2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1.397622027647537E-2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3.8493228735571323E-2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4.7035795049809953E-2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0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0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4.5328963798531338E-2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3.4726581446009923E-2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3.7073181219646062E-2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0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9.0945830035044327E-3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7.2814118320770711E-3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8.2279893355923367E-3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7.4656375886024352E-4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7.7739630136575659E-5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8.7671139654770747E-5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1.3598685513944561E-3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1.0974974648379121E-3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6.833162387453025E-4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4.2103391907821625E-5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2.9663744052796782E-4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0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0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0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2.2667568742786894E-5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1.1889027076613573E-4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0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0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1.3518675575679579E-5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5.3638311585344525E-5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4.9793068272615953E-6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1.3928738662709986E-5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0.37869321701871839</v>
      </c>
      <c r="G1461" s="1">
        <f t="shared" si="1617"/>
        <v>0.38540518844683636</v>
      </c>
      <c r="H1461" s="1">
        <f t="shared" si="1617"/>
        <v>0.39814824785546626</v>
      </c>
      <c r="I1461" s="1">
        <f t="shared" si="1617"/>
        <v>0.44687700406415226</v>
      </c>
      <c r="J1461" s="1">
        <f t="shared" si="1617"/>
        <v>0.46887497023760122</v>
      </c>
      <c r="K1461" s="1">
        <f t="shared" si="1617"/>
        <v>0.47260496442232902</v>
      </c>
      <c r="L1461" s="1">
        <f t="shared" ref="L1461:O1461" si="1618">IFERROR(L1437/L1402,"-")</f>
        <v>0.49219896417695602</v>
      </c>
      <c r="M1461" s="1">
        <f t="shared" si="1618"/>
        <v>0.53002523909205657</v>
      </c>
      <c r="N1461" s="1">
        <f t="shared" si="1618"/>
        <v>0.53728771322220159</v>
      </c>
      <c r="O1461" s="1">
        <f t="shared" si="1618"/>
        <v>0.54235716283703428</v>
      </c>
      <c r="P1461" s="1">
        <f t="shared" si="1616"/>
        <v>0.54235716283703528</v>
      </c>
      <c r="Q1461" s="1">
        <f t="shared" si="1616"/>
        <v>0.54235716283703472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0.27518070496490732</v>
      </c>
      <c r="G1462" s="1">
        <f t="shared" si="1619"/>
        <v>0.27846503217484597</v>
      </c>
      <c r="H1462" s="1">
        <f t="shared" si="1619"/>
        <v>0.28588996961466695</v>
      </c>
      <c r="I1462" s="1">
        <f t="shared" si="1619"/>
        <v>0.32364241853972253</v>
      </c>
      <c r="J1462" s="1">
        <f t="shared" si="1619"/>
        <v>0.32584017525212872</v>
      </c>
      <c r="K1462" s="1">
        <f t="shared" si="1619"/>
        <v>0.34977810016387278</v>
      </c>
      <c r="L1462" s="1">
        <f t="shared" ref="L1462:O1462" si="1620">IFERROR(L1438/L1403,"-")</f>
        <v>0.36205189478729316</v>
      </c>
      <c r="M1462" s="1">
        <f t="shared" si="1620"/>
        <v>0.38028745814149034</v>
      </c>
      <c r="N1462" s="1">
        <f t="shared" si="1620"/>
        <v>0.39041172238726768</v>
      </c>
      <c r="O1462" s="1">
        <f t="shared" si="1620"/>
        <v>0.39241606511730986</v>
      </c>
      <c r="P1462" s="1">
        <f t="shared" si="1616"/>
        <v>0.39241606511730998</v>
      </c>
      <c r="Q1462" s="1">
        <f t="shared" si="1616"/>
        <v>0.39241606511731048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0.18297040713439924</v>
      </c>
      <c r="G1463" s="1">
        <f t="shared" si="1621"/>
        <v>0.18535686945301416</v>
      </c>
      <c r="H1463" s="1">
        <f t="shared" si="1621"/>
        <v>0.18878614679719427</v>
      </c>
      <c r="I1463" s="1">
        <f t="shared" si="1621"/>
        <v>0.2059191097075429</v>
      </c>
      <c r="J1463" s="1">
        <f t="shared" si="1621"/>
        <v>0.2251887754652101</v>
      </c>
      <c r="K1463" s="1">
        <f t="shared" si="1621"/>
        <v>0.23329527077463413</v>
      </c>
      <c r="L1463" s="1">
        <f t="shared" ref="L1463:O1463" si="1622">IFERROR(L1439/L1404,"-")</f>
        <v>0.24538097837868394</v>
      </c>
      <c r="M1463" s="1">
        <f t="shared" si="1622"/>
        <v>0.2570131027686875</v>
      </c>
      <c r="N1463" s="1">
        <f t="shared" si="1622"/>
        <v>0.26146003141435209</v>
      </c>
      <c r="O1463" s="1">
        <f t="shared" si="1622"/>
        <v>0.26214281836713799</v>
      </c>
      <c r="P1463" s="1">
        <f t="shared" si="1616"/>
        <v>0.26214281836713771</v>
      </c>
      <c r="Q1463" s="1">
        <f t="shared" si="1616"/>
        <v>0.26214281836713804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0.12643429100140408</v>
      </c>
      <c r="H1464" s="1">
        <f t="shared" si="1623"/>
        <v>0.12962470621116712</v>
      </c>
      <c r="I1464" s="1">
        <f t="shared" si="1623"/>
        <v>0.13862792571779109</v>
      </c>
      <c r="J1464" s="1">
        <f t="shared" si="1623"/>
        <v>0.15091642201301336</v>
      </c>
      <c r="K1464" s="1">
        <f t="shared" si="1623"/>
        <v>0.15665808983292984</v>
      </c>
      <c r="L1464" s="1">
        <f t="shared" ref="L1464:O1464" si="1624">IFERROR(L1440/L1405,"-")</f>
        <v>0.16518002382194269</v>
      </c>
      <c r="M1464" s="1">
        <f t="shared" si="1624"/>
        <v>0.17275169103846275</v>
      </c>
      <c r="N1464" s="1">
        <f t="shared" si="1624"/>
        <v>0.17547614587850302</v>
      </c>
      <c r="O1464" s="1">
        <f t="shared" si="1624"/>
        <v>0.17547614587850291</v>
      </c>
      <c r="P1464" s="1">
        <f t="shared" si="1616"/>
        <v>0.1754761458785033</v>
      </c>
      <c r="Q1464" s="1">
        <f t="shared" si="1616"/>
        <v>0.17547614587850308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 t="str">
        <f t="shared" si="1628"/>
        <v>-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>
        <f t="shared" si="1630"/>
        <v>0.11310839137372329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0.16251369968883836</v>
      </c>
      <c r="H1469" s="1">
        <f t="shared" si="1634"/>
        <v>0.16444768643238608</v>
      </c>
      <c r="I1469" s="1">
        <f t="shared" si="1634"/>
        <v>0.17441843242292768</v>
      </c>
      <c r="J1469" s="1">
        <f t="shared" si="1634"/>
        <v>0.19253382276726907</v>
      </c>
      <c r="K1469" s="1">
        <f t="shared" si="1634"/>
        <v>0.19732191690612724</v>
      </c>
      <c r="L1469" s="1">
        <f t="shared" ref="L1469:O1469" si="1635">IFERROR(L1445/L1416,"-")</f>
        <v>0.20858230637972053</v>
      </c>
      <c r="M1469" s="1">
        <f t="shared" si="1635"/>
        <v>0.22051772949057497</v>
      </c>
      <c r="N1469" s="1">
        <f t="shared" si="1635"/>
        <v>0.22364184584383026</v>
      </c>
      <c r="O1469" s="1">
        <f t="shared" si="1635"/>
        <v>0.22493286651934491</v>
      </c>
      <c r="P1469" s="1">
        <f t="shared" ref="P1469:Q1477" si="1636">IFERROR(P1445/P1416,"-")</f>
        <v>0.2249328665193448</v>
      </c>
      <c r="Q1469" s="1">
        <f t="shared" si="1636"/>
        <v>0.22493286651934552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0.11649393435744135</v>
      </c>
      <c r="H1470" s="1">
        <f t="shared" si="1637"/>
        <v>0.12218170375082689</v>
      </c>
      <c r="I1470" s="1">
        <f t="shared" si="1637"/>
        <v>0.13001144380797741</v>
      </c>
      <c r="J1470" s="1">
        <f t="shared" si="1637"/>
        <v>0.13128966775923728</v>
      </c>
      <c r="K1470" s="1">
        <f t="shared" si="1637"/>
        <v>0.14355279889406855</v>
      </c>
      <c r="L1470" s="1">
        <f t="shared" ref="L1470:O1470" si="1638">IFERROR(L1446/L1417,"-")</f>
        <v>0.1475627484509385</v>
      </c>
      <c r="M1470" s="1">
        <f t="shared" si="1638"/>
        <v>0.1552401738489988</v>
      </c>
      <c r="N1470" s="1">
        <f t="shared" si="1638"/>
        <v>0.16068985080326881</v>
      </c>
      <c r="O1470" s="1">
        <f t="shared" si="1638"/>
        <v>0.16121889029459102</v>
      </c>
      <c r="P1470" s="1">
        <f t="shared" si="1636"/>
        <v>0.16121889029459094</v>
      </c>
      <c r="Q1470" s="1">
        <f t="shared" si="1636"/>
        <v>0.16121889029459102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7.8235828164578997E-2</v>
      </c>
      <c r="H1471" s="1">
        <f t="shared" si="1639"/>
        <v>8.183490132050758E-2</v>
      </c>
      <c r="I1471" s="1">
        <f t="shared" si="1639"/>
        <v>8.8339601897940351E-2</v>
      </c>
      <c r="J1471" s="1">
        <f t="shared" si="1639"/>
        <v>9.004352508652845E-2</v>
      </c>
      <c r="K1471" s="1">
        <f t="shared" si="1639"/>
        <v>9.7332432788137802E-2</v>
      </c>
      <c r="L1471" s="1">
        <f t="shared" ref="L1471:O1471" si="1640">IFERROR(L1447/L1418,"-")</f>
        <v>9.9925374935039293E-2</v>
      </c>
      <c r="M1471" s="1">
        <f t="shared" si="1640"/>
        <v>0.10694770727865981</v>
      </c>
      <c r="N1471" s="1">
        <f t="shared" si="1640"/>
        <v>0.10838654797140042</v>
      </c>
      <c r="O1471" s="1">
        <f t="shared" si="1640"/>
        <v>0.10864967662065893</v>
      </c>
      <c r="P1471" s="1">
        <f t="shared" si="1636"/>
        <v>0.10864967662065891</v>
      </c>
      <c r="Q1471" s="1">
        <f t="shared" si="1636"/>
        <v>0.10864967662065887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5.2751439830497772E-2</v>
      </c>
      <c r="H1472" s="1">
        <f t="shared" si="1641"/>
        <v>5.3955646243943833E-2</v>
      </c>
      <c r="I1472" s="1">
        <f t="shared" si="1641"/>
        <v>5.7187329672577412E-2</v>
      </c>
      <c r="J1472" s="1">
        <f t="shared" si="1641"/>
        <v>6.2792323342338835E-2</v>
      </c>
      <c r="K1472" s="1">
        <f t="shared" si="1641"/>
        <v>6.5269587418856315E-2</v>
      </c>
      <c r="L1472" s="1">
        <f t="shared" ref="L1472:O1472" si="1642">IFERROR(L1448/L1419,"-")</f>
        <v>6.8974470097180954E-2</v>
      </c>
      <c r="M1472" s="1">
        <f t="shared" si="1642"/>
        <v>7.2176477495440539E-2</v>
      </c>
      <c r="N1472" s="1">
        <f t="shared" si="1642"/>
        <v>7.3435402919044851E-2</v>
      </c>
      <c r="O1472" s="1">
        <f t="shared" si="1642"/>
        <v>7.3435402919044795E-2</v>
      </c>
      <c r="P1472" s="1">
        <f t="shared" si="1636"/>
        <v>7.343540291904474E-2</v>
      </c>
      <c r="Q1472" s="1">
        <f t="shared" si="1636"/>
        <v>7.3435402919044795E-2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9.9502495941956575</v>
      </c>
      <c r="G1473" s="1">
        <f t="shared" ref="G1473:K1473" si="1643">IFERROR(G1449/G1420,"-")</f>
        <v>7.9797266512003127</v>
      </c>
      <c r="H1473" s="1">
        <f t="shared" si="1643"/>
        <v>5.0239422367072875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0.12391916748597523</v>
      </c>
      <c r="G1474" s="1">
        <f t="shared" si="1645"/>
        <v>0.1266725807980997</v>
      </c>
      <c r="H1474" s="1">
        <f t="shared" si="1645"/>
        <v>0.12817802980932064</v>
      </c>
      <c r="I1474" s="1" t="str">
        <f t="shared" si="1645"/>
        <v>-</v>
      </c>
      <c r="J1474" s="1" t="str">
        <f t="shared" si="1645"/>
        <v>-</v>
      </c>
      <c r="K1474" s="1" t="str">
        <f t="shared" si="1645"/>
        <v>-</v>
      </c>
      <c r="L1474" s="1" t="str">
        <f t="shared" ref="L1474:O1474" si="1646">IFERROR(L1450/L1421,"-")</f>
        <v>-</v>
      </c>
      <c r="M1474" s="1" t="str">
        <f t="shared" si="1646"/>
        <v>-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8.7465847585616513E-2</v>
      </c>
      <c r="G1475" s="1">
        <f t="shared" si="1647"/>
        <v>8.7816433409441202E-2</v>
      </c>
      <c r="H1475" s="1">
        <f t="shared" si="1647"/>
        <v>8.7826790152286463E-2</v>
      </c>
      <c r="I1475" s="1" t="str">
        <f t="shared" si="1647"/>
        <v>-</v>
      </c>
      <c r="J1475" s="1" t="str">
        <f t="shared" si="1647"/>
        <v>-</v>
      </c>
      <c r="K1475" s="1" t="str">
        <f t="shared" si="1647"/>
        <v>-</v>
      </c>
      <c r="L1475" s="1" t="str">
        <f t="shared" ref="L1475:O1475" si="1648">IFERROR(L1451/L1422,"-")</f>
        <v>-</v>
      </c>
      <c r="M1475" s="1" t="str">
        <f t="shared" si="1648"/>
        <v>-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5.7949527986548705E-2</v>
      </c>
      <c r="G1476" s="1">
        <f t="shared" si="1649"/>
        <v>5.8183485117972313E-2</v>
      </c>
      <c r="H1476" s="1">
        <f t="shared" si="1649"/>
        <v>5.8191454625176005E-2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3.8646481387947476E-2</v>
      </c>
      <c r="G1477" s="1">
        <f t="shared" si="1651"/>
        <v>3.8972145260309322E-2</v>
      </c>
      <c r="H1477" s="1">
        <f t="shared" si="1651"/>
        <v>3.9325469507489677E-2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9.9502495941956681</v>
      </c>
      <c r="G1478" s="1">
        <f t="shared" ref="G1478:K1478" si="1653">IFERROR(G1454/G1430,"-")</f>
        <v>7.9767976048237461</v>
      </c>
      <c r="H1478" s="1">
        <f t="shared" si="1653"/>
        <v>5.0166196207658702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0.1202375197484722</v>
      </c>
      <c r="H1479" s="1">
        <f t="shared" si="1656"/>
        <v>0.12568551298859587</v>
      </c>
      <c r="I1479" s="1" t="str">
        <f t="shared" si="1656"/>
        <v>-</v>
      </c>
      <c r="J1479" s="1" t="str">
        <f t="shared" si="1656"/>
        <v>-</v>
      </c>
      <c r="K1479" s="1" t="str">
        <f t="shared" si="1656"/>
        <v>-</v>
      </c>
      <c r="L1479" s="1" t="str">
        <f t="shared" ref="L1479:O1479" si="1657">IFERROR(L1455/L1431,"-")</f>
        <v>-</v>
      </c>
      <c r="M1479" s="1" t="str">
        <f t="shared" si="1657"/>
        <v>-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8.4998076233608846E-2</v>
      </c>
      <c r="H1480" s="1">
        <f t="shared" si="1658"/>
        <v>8.8423383212462875E-2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 t="str">
        <f t="shared" ref="L1480:O1480" si="1659">IFERROR(L1456/L1432,"-")</f>
        <v>-</v>
      </c>
      <c r="M1480" s="1" t="str">
        <f t="shared" si="1659"/>
        <v>-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5.6422133461237173E-2</v>
      </c>
      <c r="H1481" s="1">
        <f t="shared" si="1660"/>
        <v>5.8489958124048502E-2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3.7689157759834342E-2</v>
      </c>
      <c r="H1482" s="1">
        <f t="shared" si="1662"/>
        <v>3.8860348107894016E-2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2.4140972475441855</v>
      </c>
      <c r="G1497" s="3">
        <f t="shared" ref="G1497:K1497" si="1687">SUM(G1498,G1503,G1508)</f>
        <v>1.6961572237170046</v>
      </c>
      <c r="H1497" s="3">
        <f t="shared" si="1687"/>
        <v>1.6759688526501482</v>
      </c>
      <c r="I1497" s="3">
        <f t="shared" si="1687"/>
        <v>1.5033211061376062</v>
      </c>
      <c r="J1497" s="3">
        <f t="shared" si="1687"/>
        <v>1.1752218992056027</v>
      </c>
      <c r="K1497" s="3">
        <f t="shared" si="1687"/>
        <v>1.0714536115269855</v>
      </c>
      <c r="L1497" s="3">
        <f t="shared" ref="L1497:O1497" si="1688">SUM(L1498,L1503,L1508)</f>
        <v>0.93698590195771236</v>
      </c>
      <c r="M1497" s="3">
        <f t="shared" si="1688"/>
        <v>0.8727961185823655</v>
      </c>
      <c r="N1497" s="3">
        <f t="shared" si="1688"/>
        <v>0.83391344322739491</v>
      </c>
      <c r="O1497" s="3">
        <f t="shared" si="1688"/>
        <v>0.80266484706301977</v>
      </c>
      <c r="P1497" s="3">
        <f>SUM(P1498,P1503,P1508)</f>
        <v>0.79000128147110449</v>
      </c>
      <c r="Q1497" s="3">
        <f>SUM(Q1498,Q1503,Q1508)</f>
        <v>0.76361601551392277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2.3428011312348136E-3</v>
      </c>
      <c r="G1498" s="1">
        <f t="shared" ref="G1498:K1498" si="1690">SUM(G1499:G1502)</f>
        <v>3.6581137090166329E-3</v>
      </c>
      <c r="H1498" s="1">
        <f t="shared" si="1690"/>
        <v>4.0302500863776489E-3</v>
      </c>
      <c r="I1498" s="1">
        <f t="shared" si="1690"/>
        <v>3.6200312127340319E-3</v>
      </c>
      <c r="J1498" s="1">
        <f t="shared" si="1690"/>
        <v>2.7861282057275514E-3</v>
      </c>
      <c r="K1498" s="1">
        <f t="shared" si="1690"/>
        <v>3.3283567750969851E-3</v>
      </c>
      <c r="L1498" s="1">
        <f t="shared" ref="L1498:O1498" si="1691">SUM(L1499:L1502)</f>
        <v>4.2138590396758055E-3</v>
      </c>
      <c r="M1498" s="1">
        <f t="shared" si="1691"/>
        <v>6.4885758763040223E-3</v>
      </c>
      <c r="N1498" s="1">
        <f t="shared" si="1691"/>
        <v>9.5978518908589223E-3</v>
      </c>
      <c r="O1498" s="1">
        <f t="shared" si="1691"/>
        <v>1.207859926849749E-2</v>
      </c>
      <c r="P1498" s="1">
        <f>SUM(P1499:P1502)</f>
        <v>1.1695453114686224E-2</v>
      </c>
      <c r="Q1498" s="1">
        <f>SUM(Q1499:Q1502)</f>
        <v>1.5202116098357622E-2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1.6176562311761959E-3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2.4095043175486911E-3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2.4698377255288066E-3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1.8672346999609871E-3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8.6710436906607593E-4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1.1456373640472051E-3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1.8037122231431024E-3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3.4816132193379971E-3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6.0430967454335191E-3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7.8030897489762968E-3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7.193768666449424E-3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9.514567493948016E-3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3.9266688588369329E-4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6.1362053513995193E-4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6.9777912041447997E-4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7.212134426684008E-4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5.2613020661662722E-4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5.608153349869119E-4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7.7156288625910522E-4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1.0438859815833368E-3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1.2324881424227848E-3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1.5853329680231684E-3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1.4894596487683566E-3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2.080106483445763E-3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1.8736641966645015E-4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3.6317709426664458E-4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4.9689176015969274E-4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5.8931072755382958E-4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8.1121599658642374E-4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8.728053076267517E-4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8.2630901991050478E-4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1.0802545338927814E-3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1.2761623699627329E-3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1.4769556909747269E-3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1.6822702179640941E-3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2.0004317120000318E-3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1.4511159450847423E-4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2.7181176206134535E-4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3.6574148027466942E-4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4.42272342550814E-4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5.8167763345842456E-4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7.490987684361164E-4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8.1227491036309294E-4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8.8282214148990683E-4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1.0461046330398854E-3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1.2132208605232968E-3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1.3299545815043498E-3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1.607010408963811E-3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4.1342297604283096E-4</v>
      </c>
      <c r="J1503" s="1">
        <f t="shared" si="1695"/>
        <v>1.0374641096662642E-3</v>
      </c>
      <c r="K1503" s="1">
        <f t="shared" si="1695"/>
        <v>1.5836875943071424E-3</v>
      </c>
      <c r="L1503" s="1">
        <f t="shared" ref="L1503:O1503" si="1696">SUM(L1504:L1507)</f>
        <v>2.2709482269906052E-3</v>
      </c>
      <c r="M1503" s="1">
        <f t="shared" si="1696"/>
        <v>3.3062532577609913E-3</v>
      </c>
      <c r="N1503" s="1">
        <f t="shared" si="1696"/>
        <v>4.1820186677491156E-3</v>
      </c>
      <c r="O1503" s="1">
        <f t="shared" si="1696"/>
        <v>5.2025217184326206E-3</v>
      </c>
      <c r="P1503" s="1">
        <f>SUM(P1504:P1507)</f>
        <v>5.4410508505008844E-3</v>
      </c>
      <c r="Q1503" s="1">
        <f>SUM(Q1504:Q1507)</f>
        <v>7.2170574570975636E-3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1.2306031847818689E-4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3.1202897159174109E-4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4.3671566495158436E-4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6.4822936077932672E-4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1.0078761523861128E-3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1.4315750662620586E-3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1.7820049226939028E-3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1.7207717837704423E-3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2.4223070660173403E-3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1.105811649749042E-4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2.632434089538664E-4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3.9910205219050732E-4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5.4127047819269416E-4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7.5608665560114889E-4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8.9196813109331777E-4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1.184337636939454E-3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1.1472652551115365E-3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1.6322725506236E-3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1.0319753771714091E-4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2.7887308631147512E-4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4.4131043936272805E-4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6.1524535142019692E-4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8.4193059285374164E-4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1.0112038001790422E-3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1.2100870193298371E-3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1.407822547317411E-3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1.702180555294665E-3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7.6583954872598981E-5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1.8331864280918158E-4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3.065594378023228E-4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4.6620303659838729E-4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7.0035985691998778E-4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8.4727167021469735E-4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1.0260921394694268E-3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1.1651912643014946E-3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1.4602972851619578E-3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2.4117544464129508</v>
      </c>
      <c r="G1508" s="1">
        <f t="shared" ref="G1508:K1508" si="1700">SUM(G1513:G1517)</f>
        <v>1.692499110007988</v>
      </c>
      <c r="H1508" s="1">
        <f t="shared" si="1700"/>
        <v>1.6719386025637706</v>
      </c>
      <c r="I1508" s="1">
        <f t="shared" si="1700"/>
        <v>1.4992876519488294</v>
      </c>
      <c r="J1508" s="1">
        <f t="shared" si="1700"/>
        <v>1.171398306890209</v>
      </c>
      <c r="K1508" s="1">
        <f t="shared" si="1700"/>
        <v>1.0665415671575813</v>
      </c>
      <c r="L1508" s="1">
        <f t="shared" ref="L1508:O1508" si="1701">SUM(L1513:L1517)</f>
        <v>0.93050109469104592</v>
      </c>
      <c r="M1508" s="1">
        <f t="shared" si="1701"/>
        <v>0.86300128944830046</v>
      </c>
      <c r="N1508" s="1">
        <f t="shared" si="1701"/>
        <v>0.82013357266878684</v>
      </c>
      <c r="O1508" s="1">
        <f t="shared" si="1701"/>
        <v>0.78538372607608964</v>
      </c>
      <c r="P1508" s="1">
        <f>SUM(P1513:P1517)</f>
        <v>0.77286477750591742</v>
      </c>
      <c r="Q1508" s="1">
        <f>SUM(Q1513:Q1517)</f>
        <v>0.74119684195846758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2.2797259880101457</v>
      </c>
      <c r="G1509" s="1">
        <f t="shared" ref="G1509:K1509" si="1702">IF(G1508-G1510&lt;0,0,G1508-G1510)</f>
        <v>1.5998485197107271</v>
      </c>
      <c r="H1509" s="1">
        <f t="shared" si="1702"/>
        <v>1.5804080342297104</v>
      </c>
      <c r="I1509" s="1">
        <f t="shared" si="1702"/>
        <v>1.39953361708655</v>
      </c>
      <c r="J1509" s="1">
        <f t="shared" si="1702"/>
        <v>1.0990743070209628</v>
      </c>
      <c r="K1509" s="1">
        <f t="shared" si="1702"/>
        <v>1.0081085108618377</v>
      </c>
      <c r="L1509" s="1">
        <f t="shared" ref="L1509:O1509" si="1703">IF(L1508-L1510&lt;0,0,L1508-L1510)</f>
        <v>0.87952127513959033</v>
      </c>
      <c r="M1509" s="1">
        <f t="shared" si="1703"/>
        <v>0.81565893057735916</v>
      </c>
      <c r="N1509" s="1">
        <f t="shared" si="1703"/>
        <v>0.77518923718286414</v>
      </c>
      <c r="O1509" s="1">
        <f t="shared" si="1703"/>
        <v>0.74228317060754068</v>
      </c>
      <c r="P1509" s="1">
        <f>IF(P1508-P1510&lt;0,0,P1508-P1510)</f>
        <v>0.73047252547802011</v>
      </c>
      <c r="Q1509" s="1">
        <f>IF(Q1508-Q1510&lt;0,0,Q1508-Q1510)</f>
        <v>0.70042719274918219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0.13202845840280522</v>
      </c>
      <c r="G1510" s="1">
        <f t="shared" ref="G1510" si="1706">SUM(G1511:G1512)</f>
        <v>9.2650590297260887E-2</v>
      </c>
      <c r="H1510" s="1">
        <f t="shared" ref="H1510" si="1707">SUM(H1511:H1512)</f>
        <v>9.1530568334060036E-2</v>
      </c>
      <c r="I1510" s="1">
        <f t="shared" ref="I1510" si="1708">SUM(I1511:I1512)</f>
        <v>9.975403486227942E-2</v>
      </c>
      <c r="J1510" s="1">
        <f t="shared" ref="J1510" si="1709">SUM(J1511:J1512)</f>
        <v>7.2323999869246314E-2</v>
      </c>
      <c r="K1510" s="1">
        <f t="shared" ref="K1510" si="1710">SUM(K1511:K1512)</f>
        <v>5.8433056295743468E-2</v>
      </c>
      <c r="L1510" s="1">
        <f t="shared" ref="L1510:O1510" si="1711">SUM(L1511:L1512)</f>
        <v>5.0979819551455585E-2</v>
      </c>
      <c r="M1510" s="1">
        <f t="shared" si="1711"/>
        <v>4.7342358870941258E-2</v>
      </c>
      <c r="N1510" s="1">
        <f t="shared" si="1711"/>
        <v>4.4944335485922728E-2</v>
      </c>
      <c r="O1510" s="1">
        <f t="shared" si="1711"/>
        <v>4.3100555468549011E-2</v>
      </c>
      <c r="P1510" s="1">
        <f>SUM(P1511:P1512)</f>
        <v>4.2392252027897322E-2</v>
      </c>
      <c r="Q1510" s="1">
        <f>SUM(Q1511:Q1512)</f>
        <v>4.0769649209285351E-2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0.13202845840280522</v>
      </c>
      <c r="G1511" s="1">
        <f>[1]Transport!C$25/SUM([1]Transport!C$21,[1]Transport!C$25)*G1508*(G$35+G$600)/(G$35+G$600+G$39)</f>
        <v>9.2650590297260887E-2</v>
      </c>
      <c r="H1511" s="1">
        <f>[1]Transport!D$25/SUM([1]Transport!D$21,[1]Transport!D$25)*H1508*(H$35+H$600)/(H$35+H$600+H$39)</f>
        <v>9.1530568334060036E-2</v>
      </c>
      <c r="I1511" s="1">
        <f>[1]Transport!E$25/SUM([1]Transport!E$21,[1]Transport!E$25)*I1508*(I$35+I$600)/(I$35+I$600+I$39)</f>
        <v>9.975403486227942E-2</v>
      </c>
      <c r="J1511" s="1">
        <f>[1]Transport!F$25/SUM([1]Transport!F$21,[1]Transport!F$25)*J1508*(J$35+J$600)/(J$35+J$600+J$39)</f>
        <v>7.2323999869246314E-2</v>
      </c>
      <c r="K1511" s="1">
        <f>[1]Transport!G$25/SUM([1]Transport!G$21,[1]Transport!G$25)*K1508*(K$35+K$600)/(K$35+K$600+K$39)</f>
        <v>5.8433056295743468E-2</v>
      </c>
      <c r="L1511" s="1">
        <f>[1]Transport!H$25/SUM([1]Transport!H$21,[1]Transport!H$25)*L1508*(L$35+L$600)/(L$35+L$600+L$39)</f>
        <v>5.0979819551455585E-2</v>
      </c>
      <c r="M1511" s="1">
        <f>[1]Transport!I$25/SUM([1]Transport!I$21,[1]Transport!I$25)*M1508*(M$35+M$600)/(M$35+M$600+M$39)</f>
        <v>4.7342358870941258E-2</v>
      </c>
      <c r="N1511" s="1">
        <f>[1]Transport!J$25/SUM([1]Transport!J$21,[1]Transport!J$25)*N1508*(N$35+N$600)/(N$35+N$600+N$39)</f>
        <v>4.4944335485922728E-2</v>
      </c>
      <c r="O1511" s="1">
        <f>[1]Transport!K$25/SUM([1]Transport!K$21,[1]Transport!K$25)*O1508*(O$35+O$600)/(O$35+O$600+O$39)</f>
        <v>4.3100555468549011E-2</v>
      </c>
      <c r="P1511" s="1">
        <f>[1]Transport!L$25/SUM([1]Transport!L$21,[1]Transport!L$25)*P1508*(P$35+P$600)/(P$35+P$600+P$39)</f>
        <v>4.2392252027897322E-2</v>
      </c>
      <c r="Q1511" s="1">
        <f>[1]Transport!M$25/SUM([1]Transport!M$21,[1]Transport!M$25)*Q1508*(Q$35+Q$600)/(Q$35+Q$600+Q$39)</f>
        <v>4.0769649209285351E-2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</v>
      </c>
      <c r="L1512" s="1">
        <f>(L$39+L$719)/([1]Transport!H$21+[1]Transport!H$25)*L1508</f>
        <v>0</v>
      </c>
      <c r="M1512" s="1">
        <f>(M$39+M$719)/([1]Transport!I$21+[1]Transport!I$25)*M1508</f>
        <v>0</v>
      </c>
      <c r="N1512" s="1">
        <f>(N$39+N$719)/([1]Transport!J$21+[1]Transport!J$25)*N1508</f>
        <v>0</v>
      </c>
      <c r="O1512" s="1">
        <f>(O$39+O$719)/([1]Transport!K$21+[1]Transport!K$25)*O1508</f>
        <v>0</v>
      </c>
      <c r="P1512" s="1">
        <f>(P$39+P$719)/([1]Transport!L$21+[1]Transport!L$25)*P1508</f>
        <v>0</v>
      </c>
      <c r="Q1512" s="1">
        <f>(Q$39+Q$719)/([1]Transport!M$21+[1]Transport!M$25)*Q1508</f>
        <v>0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1.9697597414811499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0.71152357024928514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0.69071575181789269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0.45367075084723674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4.3506105341587754E-2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0.49219807158989548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0.49672801706097824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0.61136696852901407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0.83458474175613917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0.87990640890953087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0.89432108978739577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0.85340631568699532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0.81017034818798261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0.77387152339562004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0.76101280511341007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0.72599662566978251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0.10946747104752828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0.1633341278196975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0.15094486438878715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0.10558638045369945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1.2826893581360403E-2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2.6744910870038401E-3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3.1944269968176846E-3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3.7233735546966054E-3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3.6854093555163422E-3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4.5833627244275654E-3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4.3304270250185397E-3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6.1393113489584244E-3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0.1752255465870603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0.19846122837128438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0.20301648272901876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0.20026953337207723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0.19380750922399731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5.8500476538945925E-2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3.0071105536411077E-3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3.4874776817058837E-3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3.7135230446942442E-3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4.057521898042326E-3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4.467140215387546E-3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5.3497104798903823E-3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0.11379558195562453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0.12698211197782538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0.13053348656709374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0.12839401874680201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0.1301791623287121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0.12546019062210073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2.9978467353191266E-2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2.384122524902642E-3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2.5642920805937753E-3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2.8713180579997104E-3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3.0544051521013047E-3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3.7111944598362621E-3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1.9491834065790639</v>
      </c>
      <c r="G1518" s="3">
        <f t="shared" ref="G1518:K1518" si="1714">SUM(G1519:G1531)</f>
        <v>1.9514799351858805</v>
      </c>
      <c r="H1518" s="3">
        <f t="shared" si="1714"/>
        <v>1.9548497301278807</v>
      </c>
      <c r="I1518" s="3">
        <f t="shared" si="1714"/>
        <v>1.960448834395333</v>
      </c>
      <c r="J1518" s="3">
        <f t="shared" si="1714"/>
        <v>1.9636411276318921</v>
      </c>
      <c r="K1518" s="3">
        <f t="shared" si="1714"/>
        <v>1.9679335171320429</v>
      </c>
      <c r="L1518" s="3">
        <f t="shared" ref="L1518:O1518" si="1715">SUM(L1519:L1531)</f>
        <v>1.9437320902223481</v>
      </c>
      <c r="M1518" s="3">
        <f t="shared" si="1715"/>
        <v>1.9195484041146591</v>
      </c>
      <c r="N1518" s="3">
        <f t="shared" si="1715"/>
        <v>1.8780069268539756</v>
      </c>
      <c r="O1518" s="3">
        <f t="shared" si="1715"/>
        <v>1.8361000171058806</v>
      </c>
      <c r="P1518" s="3">
        <f>SUM(P1519:P1531)</f>
        <v>1.8018877828030415</v>
      </c>
      <c r="Q1518" s="3">
        <f>SUM(Q1519:Q1531)</f>
        <v>1.7688884584231104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1.7954248441030277E-2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2.6769584669818991E-2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2.7455587956103786E-2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2.0814223006435432E-2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9.9459384488334683E-3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1.3251133120189277E-2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2.1101691669817839E-2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4.130867805214531E-2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7.1938327779025923E-2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9.2964938330463515E-2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8.5705570735980494E-2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0.1133552488527961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2.4677246108542774E-3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3.8618529774103526E-3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4.3995428878679773E-3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4.5647305408007708E-3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3.3975457961930369E-3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3.6703710501799027E-3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5.0979367338029229E-3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6.985624748334294E-3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8.2978714989888382E-3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1.0695685460103207E-2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1.0048861803843685E-2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1.4033748820728578E-2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7.6635550109040477E-4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1.489205771779543E-3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2.0450105445072933E-3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2.4365990904627001E-3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3.3853368917195759E-3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3.6914485432804241E-3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3.5659890152095032E-3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4.7172747927418431E-3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5.6163264181674109E-3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6.5415088633681969E-3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7.4675838653322077E-3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8.8799001591486244E-3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5.4635291432201573E-4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1.0263228479703264E-3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1.3862316475118956E-3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1.6858833319556982E-3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2.2370347063656909E-3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2.9081374889629642E-3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3.2086116884187726E-3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3.5639414866560711E-3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4.2580860269154953E-3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4.9718449269165899E-3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5.4741739034757072E-3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6.6269216007570188E-3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5.7089133220480904E-4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1.4617371783799914E-3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2.0732120271256377E-3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3.1211812902191189E-3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4.9409056278287549E-3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7.0576111730354593E-3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8.7988405503841467E-3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8.4964953554154763E-3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1.1960401100203065E-2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2.9866721444890933E-4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7.1719829742921022E-4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1.0986198040461603E-3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1.5100274608716797E-3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2.140670815022741E-3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2.5467125108570806E-3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3.3906546836402944E-3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3.2845197089861416E-3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4.6730530181000518E-3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1.8169459361511682E-4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4.9604474121247937E-4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7.9139668500090635E-4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1.1153676914929115E-3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1.5483978561362818E-3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1.8776159003119799E-3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2.2633052624326257E-3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2.6399843371651011E-3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3.1919718955827651E-3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1.1962729112933741E-4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2.8946370167991144E-4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4.8915895131139496E-4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7.5236876746167896E-4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1.1452343211957839E-3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1.4006951479739152E-3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1.7099925070930382E-3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1.9513158384577012E-3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2.450357828224121E-3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1.5190099785451816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0.56013862717543195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0.56041095908614935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0.38631481178236415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8.3004586334674127E-2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0.94701186105550905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0.95588758677243868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1.1936493525674667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1.6976862224907416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1.8089692761336691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1.8776190533842292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1.8440219256217225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1.7654304210237974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1.6934464307409436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1.6653079737482852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1.5886828204711538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0.12071667510511325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0.1803749262035548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0.16671347373813192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0.11668430952829714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1.4336506697028736E-2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3.1670561367297696E-3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3.8577680588057894E-3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4.591967093537202E-3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4.6112335459048692E-3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5.7639357302283045E-3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5.4458493812025331E-3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7.7206623544457016E-3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0.12781424134231181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0.14491346745225145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0.14824997485995964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0.14626296770563443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0.14159537965277066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4.2891453271209988E-2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2.3742742417602581E-3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2.8114859964759203E-3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3.035932380018373E-3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3.3587980895794915E-3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3.7137472423310627E-3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4.4474701003400048E-3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7.6903243784486056E-2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8.5894087032154134E-2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8.8301362635210087E-2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8.6865076410517744E-2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8.8092719029537678E-2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8.4932253920337458E-2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2.0407820220258176E-2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1.7722977028624704E-3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1.9360934489789916E-3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2.194081960727459E-3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2.3517068825662916E-3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2.86590222163034E-3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11.098927012431909</v>
      </c>
      <c r="G1533" s="1">
        <f t="shared" si="1719"/>
        <v>11.109996556077153</v>
      </c>
      <c r="H1533" s="1">
        <f t="shared" si="1719"/>
        <v>11.116352978301595</v>
      </c>
      <c r="I1533" s="1">
        <f t="shared" si="1719"/>
        <v>11.147084513195001</v>
      </c>
      <c r="J1533" s="1">
        <f t="shared" si="1719"/>
        <v>11.470289856278603</v>
      </c>
      <c r="K1533" s="1">
        <f t="shared" si="1719"/>
        <v>11.566603478588426</v>
      </c>
      <c r="L1533" s="1">
        <f t="shared" ref="L1533:O1533" si="1720">IFERROR(L1519/L1499,"-")</f>
        <v>11.699034579389043</v>
      </c>
      <c r="M1533" s="1">
        <f t="shared" si="1720"/>
        <v>11.86480962983012</v>
      </c>
      <c r="N1533" s="1">
        <f t="shared" si="1720"/>
        <v>11.904215803492853</v>
      </c>
      <c r="O1533" s="1">
        <f t="shared" si="1720"/>
        <v>11.913862498205891</v>
      </c>
      <c r="P1533" s="1">
        <f t="shared" ref="P1533:Q1536" si="1721">IFERROR(P1519/P1499,"-")</f>
        <v>11.913862498205905</v>
      </c>
      <c r="Q1533" s="1">
        <f t="shared" si="1721"/>
        <v>11.913862498205894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6.2845243629359917</v>
      </c>
      <c r="G1534" s="1">
        <f t="shared" si="1719"/>
        <v>6.2935523768440342</v>
      </c>
      <c r="H1534" s="1">
        <f t="shared" si="1719"/>
        <v>6.305065255112039</v>
      </c>
      <c r="I1534" s="1">
        <f t="shared" si="1719"/>
        <v>6.3292366319626971</v>
      </c>
      <c r="J1534" s="1">
        <f t="shared" si="1719"/>
        <v>6.4576140154384074</v>
      </c>
      <c r="K1534" s="1">
        <f t="shared" si="1719"/>
        <v>6.5447052197058069</v>
      </c>
      <c r="L1534" s="1">
        <f t="shared" ref="L1534:O1534" si="1722">IFERROR(L1520/L1500,"-")</f>
        <v>6.6072861001908541</v>
      </c>
      <c r="M1534" s="1">
        <f t="shared" si="1722"/>
        <v>6.6919422921444882</v>
      </c>
      <c r="N1534" s="1">
        <f t="shared" si="1722"/>
        <v>6.7326177132034344</v>
      </c>
      <c r="O1534" s="1">
        <f t="shared" si="1722"/>
        <v>6.7466492376299954</v>
      </c>
      <c r="P1534" s="1">
        <f t="shared" si="1721"/>
        <v>6.7466492376300033</v>
      </c>
      <c r="Q1534" s="1">
        <f t="shared" si="1721"/>
        <v>6.7466492376299998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4.0901432735634886</v>
      </c>
      <c r="G1535" s="1">
        <f t="shared" si="1719"/>
        <v>4.1004947594138974</v>
      </c>
      <c r="H1535" s="1">
        <f t="shared" si="1719"/>
        <v>4.1156056680232753</v>
      </c>
      <c r="I1535" s="1">
        <f t="shared" si="1719"/>
        <v>4.1346593172956165</v>
      </c>
      <c r="J1535" s="1">
        <f t="shared" si="1719"/>
        <v>4.173163381842798</v>
      </c>
      <c r="K1535" s="1">
        <f t="shared" si="1719"/>
        <v>4.2294066168294231</v>
      </c>
      <c r="L1535" s="1">
        <f t="shared" ref="L1535:O1535" si="1723">IFERROR(L1521/L1501,"-")</f>
        <v>4.315563462680978</v>
      </c>
      <c r="M1535" s="1">
        <f t="shared" si="1723"/>
        <v>4.3668178607339661</v>
      </c>
      <c r="N1535" s="1">
        <f t="shared" si="1723"/>
        <v>4.4009497148324641</v>
      </c>
      <c r="O1535" s="1">
        <f t="shared" si="1723"/>
        <v>4.4290488220747388</v>
      </c>
      <c r="P1535" s="1">
        <f t="shared" si="1721"/>
        <v>4.438991896539414</v>
      </c>
      <c r="Q1535" s="1">
        <f t="shared" si="1721"/>
        <v>4.4389918965394219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3.7650534829600386</v>
      </c>
      <c r="G1536" s="1">
        <f t="shared" si="1719"/>
        <v>3.7758588524167509</v>
      </c>
      <c r="H1536" s="1">
        <f t="shared" si="1719"/>
        <v>3.7901953217634623</v>
      </c>
      <c r="I1536" s="1">
        <f t="shared" si="1719"/>
        <v>3.8118669646678209</v>
      </c>
      <c r="J1536" s="1">
        <f t="shared" si="1719"/>
        <v>3.8458324296658435</v>
      </c>
      <c r="K1536" s="1">
        <f t="shared" si="1719"/>
        <v>3.8821816447973134</v>
      </c>
      <c r="L1536" s="1">
        <f t="shared" ref="L1536:O1536" si="1724">IFERROR(L1522/L1502,"-")</f>
        <v>3.9501548644220703</v>
      </c>
      <c r="M1536" s="1">
        <f t="shared" si="1724"/>
        <v>4.0369869752488725</v>
      </c>
      <c r="N1536" s="1">
        <f t="shared" si="1724"/>
        <v>4.0704207709527891</v>
      </c>
      <c r="O1536" s="1">
        <f t="shared" si="1724"/>
        <v>4.0980542691724668</v>
      </c>
      <c r="P1536" s="1">
        <f t="shared" si="1721"/>
        <v>4.1160607885449076</v>
      </c>
      <c r="Q1536" s="1">
        <f t="shared" si="1721"/>
        <v>4.1237577328637283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4.6391179485367786</v>
      </c>
      <c r="J1537" s="1">
        <f t="shared" si="1725"/>
        <v>4.6846200560264935</v>
      </c>
      <c r="K1537" s="1">
        <f t="shared" si="1725"/>
        <v>4.7472811110530699</v>
      </c>
      <c r="L1537" s="1">
        <f t="shared" ref="L1537:O1537" si="1726">IFERROR(L1523/L1504,"-")</f>
        <v>4.8149335390589414</v>
      </c>
      <c r="M1537" s="1">
        <f t="shared" si="1726"/>
        <v>4.9022944100138961</v>
      </c>
      <c r="N1537" s="1">
        <f t="shared" si="1726"/>
        <v>4.92996234662243</v>
      </c>
      <c r="O1537" s="1">
        <f t="shared" si="1726"/>
        <v>4.9376073198960144</v>
      </c>
      <c r="P1537" s="1">
        <f t="shared" ref="P1537:Q1540" si="1727">IFERROR(P1523/P1504,"-")</f>
        <v>4.9376073198960251</v>
      </c>
      <c r="Q1537" s="1">
        <f t="shared" si="1727"/>
        <v>4.937607319896018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2.7008868509993564</v>
      </c>
      <c r="J1538" s="1">
        <f t="shared" si="1725"/>
        <v>2.7244682033231826</v>
      </c>
      <c r="K1538" s="1">
        <f t="shared" si="1725"/>
        <v>2.752729027616589</v>
      </c>
      <c r="L1538" s="1">
        <f t="shared" ref="L1538:O1538" si="1728">IFERROR(L1524/L1505,"-")</f>
        <v>2.7897835217499241</v>
      </c>
      <c r="M1538" s="1">
        <f t="shared" si="1728"/>
        <v>2.8312506234100083</v>
      </c>
      <c r="N1538" s="1">
        <f t="shared" si="1728"/>
        <v>2.8551608763594305</v>
      </c>
      <c r="O1538" s="1">
        <f t="shared" si="1728"/>
        <v>2.8629122117594514</v>
      </c>
      <c r="P1538" s="1">
        <f t="shared" si="1727"/>
        <v>2.8629122117594528</v>
      </c>
      <c r="Q1538" s="1">
        <f t="shared" si="1727"/>
        <v>2.8629122117594514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1.7606485351727312</v>
      </c>
      <c r="J1539" s="1">
        <f t="shared" si="1725"/>
        <v>1.7787472709304184</v>
      </c>
      <c r="K1539" s="1">
        <f t="shared" si="1725"/>
        <v>1.7932879316059653</v>
      </c>
      <c r="L1539" s="1">
        <f t="shared" ref="L1539:O1539" si="1729">IFERROR(L1525/L1506,"-")</f>
        <v>1.812882761191549</v>
      </c>
      <c r="M1539" s="1">
        <f t="shared" si="1729"/>
        <v>1.8391039229112158</v>
      </c>
      <c r="N1539" s="1">
        <f t="shared" si="1729"/>
        <v>1.8568125436035072</v>
      </c>
      <c r="O1539" s="1">
        <f t="shared" si="1729"/>
        <v>1.8703657061672105</v>
      </c>
      <c r="P1539" s="1">
        <f t="shared" si="1727"/>
        <v>1.8752252137142993</v>
      </c>
      <c r="Q1539" s="1">
        <f t="shared" si="1727"/>
        <v>1.8752252137143006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1.5620411785777195</v>
      </c>
      <c r="J1540" s="1">
        <f t="shared" si="1725"/>
        <v>1.5790194452902284</v>
      </c>
      <c r="K1540" s="1">
        <f t="shared" si="1725"/>
        <v>1.5956414678279025</v>
      </c>
      <c r="L1540" s="1">
        <f t="shared" ref="L1540:O1540" si="1730">IFERROR(L1526/L1507,"-")</f>
        <v>1.6138221083913926</v>
      </c>
      <c r="M1540" s="1">
        <f t="shared" si="1730"/>
        <v>1.6352084001962159</v>
      </c>
      <c r="N1540" s="1">
        <f t="shared" si="1730"/>
        <v>1.6531830311510134</v>
      </c>
      <c r="O1540" s="1">
        <f t="shared" si="1730"/>
        <v>1.6665097034826166</v>
      </c>
      <c r="P1540" s="1">
        <f t="shared" si="1727"/>
        <v>1.6746742772977019</v>
      </c>
      <c r="Q1540" s="1">
        <f t="shared" si="1727"/>
        <v>1.6779856082197389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0.77116510534577709</v>
      </c>
      <c r="G1541" s="1">
        <f t="shared" si="1731"/>
        <v>0.78723832996731946</v>
      </c>
      <c r="H1541" s="1">
        <f t="shared" si="1731"/>
        <v>0.81134816689963341</v>
      </c>
      <c r="I1541" s="1">
        <f t="shared" si="1731"/>
        <v>0.85153122845348883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1.9078836334110911</v>
      </c>
      <c r="G1542" s="1">
        <f t="shared" si="1731"/>
        <v>1.9240462645383323</v>
      </c>
      <c r="H1542" s="1">
        <f t="shared" si="1731"/>
        <v>1.9243681732071378</v>
      </c>
      <c r="I1542" s="1">
        <f t="shared" si="1731"/>
        <v>1.9524269612397598</v>
      </c>
      <c r="J1542" s="1">
        <f t="shared" si="1731"/>
        <v>2.0341687758614642</v>
      </c>
      <c r="K1542" s="1">
        <f t="shared" si="1731"/>
        <v>2.0558655532189234</v>
      </c>
      <c r="L1542" s="1">
        <f t="shared" ref="L1542:O1542" si="1734">IFERROR(L1528/L1514,"-")</f>
        <v>2.0994909712244287</v>
      </c>
      <c r="M1542" s="1">
        <f t="shared" si="1734"/>
        <v>2.1607783909324341</v>
      </c>
      <c r="N1542" s="1">
        <f t="shared" si="1734"/>
        <v>2.1790854540311653</v>
      </c>
      <c r="O1542" s="1">
        <f t="shared" si="1734"/>
        <v>2.1882785185199491</v>
      </c>
      <c r="P1542" s="1">
        <f t="shared" si="1733"/>
        <v>2.1882785185199509</v>
      </c>
      <c r="Q1542" s="1">
        <f t="shared" si="1733"/>
        <v>2.1882785185199491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1.102762984747321</v>
      </c>
      <c r="G1543" s="1">
        <f t="shared" si="1731"/>
        <v>1.1043309111900266</v>
      </c>
      <c r="H1543" s="1">
        <f t="shared" si="1731"/>
        <v>1.1044660208427477</v>
      </c>
      <c r="I1543" s="1">
        <f t="shared" si="1731"/>
        <v>1.1051075813652333</v>
      </c>
      <c r="J1543" s="1">
        <f t="shared" si="1731"/>
        <v>1.1176912481648753</v>
      </c>
      <c r="K1543" s="1">
        <f t="shared" si="1731"/>
        <v>1.1841715054200224</v>
      </c>
      <c r="L1543" s="1">
        <f t="shared" ref="L1543:O1543" si="1735">IFERROR(L1529/L1515,"-")</f>
        <v>1.2076557275057251</v>
      </c>
      <c r="M1543" s="1">
        <f t="shared" si="1735"/>
        <v>1.2332813310512361</v>
      </c>
      <c r="N1543" s="1">
        <f t="shared" si="1735"/>
        <v>1.2512133934328755</v>
      </c>
      <c r="O1543" s="1">
        <f t="shared" si="1735"/>
        <v>1.2575779131572411</v>
      </c>
      <c r="P1543" s="1">
        <f t="shared" si="1733"/>
        <v>1.2575779131572407</v>
      </c>
      <c r="Q1543" s="1">
        <f t="shared" si="1733"/>
        <v>1.2575779131572411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0.72942698043636967</v>
      </c>
      <c r="G1544" s="1">
        <f t="shared" si="1731"/>
        <v>0.73018527921809018</v>
      </c>
      <c r="H1544" s="1">
        <f t="shared" si="1731"/>
        <v>0.73023615061758274</v>
      </c>
      <c r="I1544" s="1">
        <f t="shared" si="1731"/>
        <v>0.73033059618656548</v>
      </c>
      <c r="J1544" s="1">
        <f t="shared" si="1731"/>
        <v>0.73059800530803309</v>
      </c>
      <c r="K1544" s="1">
        <f t="shared" si="1731"/>
        <v>0.73318126293647479</v>
      </c>
      <c r="L1544" s="1">
        <f t="shared" ref="L1544:O1544" si="1736">IFERROR(L1530/L1516,"-")</f>
        <v>0.78955336008029675</v>
      </c>
      <c r="M1544" s="1">
        <f t="shared" si="1736"/>
        <v>0.80616601827275203</v>
      </c>
      <c r="N1544" s="1">
        <f t="shared" si="1736"/>
        <v>0.81753427768706333</v>
      </c>
      <c r="O1544" s="1">
        <f t="shared" si="1736"/>
        <v>0.82779543129515709</v>
      </c>
      <c r="P1544" s="1">
        <f t="shared" si="1733"/>
        <v>0.83134781163543059</v>
      </c>
      <c r="Q1544" s="1">
        <f t="shared" si="1733"/>
        <v>0.8313478116354317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0.67580166525687324</v>
      </c>
      <c r="G1545" s="1">
        <f t="shared" si="1731"/>
        <v>0.67642666903471915</v>
      </c>
      <c r="H1545" s="1">
        <f t="shared" si="1731"/>
        <v>0.67646521178167951</v>
      </c>
      <c r="I1545" s="1">
        <f t="shared" si="1731"/>
        <v>0.67655080243121801</v>
      </c>
      <c r="J1545" s="1">
        <f t="shared" si="1731"/>
        <v>0.67670368631730005</v>
      </c>
      <c r="K1545" s="1">
        <f t="shared" si="1731"/>
        <v>0.67696576499044492</v>
      </c>
      <c r="L1545" s="1">
        <f t="shared" ref="L1545:O1545" si="1737">IFERROR(L1531/L1517,"-")</f>
        <v>0.68074928513934596</v>
      </c>
      <c r="M1545" s="1">
        <f t="shared" si="1737"/>
        <v>0.74337526043668578</v>
      </c>
      <c r="N1545" s="1">
        <f t="shared" si="1737"/>
        <v>0.75502064044540473</v>
      </c>
      <c r="O1545" s="1">
        <f t="shared" si="1737"/>
        <v>0.76413755509062464</v>
      </c>
      <c r="P1545" s="1">
        <f t="shared" si="1733"/>
        <v>0.76993940405987538</v>
      </c>
      <c r="Q1545" s="1">
        <f t="shared" si="1733"/>
        <v>0.77223175790060417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16.706845914360105</v>
      </c>
      <c r="G1546" s="3">
        <f t="shared" ref="G1546:K1546" si="1738">G1547+G1550+G1552+G1559+G1567</f>
        <v>15.641229815236109</v>
      </c>
      <c r="H1546" s="3">
        <f t="shared" si="1738"/>
        <v>14.088759563792767</v>
      </c>
      <c r="I1546" s="3">
        <f t="shared" si="1738"/>
        <v>11.591445343470646</v>
      </c>
      <c r="J1546" s="3">
        <f t="shared" si="1738"/>
        <v>9.6575292936643393</v>
      </c>
      <c r="K1546" s="3">
        <f t="shared" si="1738"/>
        <v>8.7811227611133837</v>
      </c>
      <c r="L1546" s="3">
        <f t="shared" ref="L1546:O1546" si="1739">L1547+L1550+L1552+L1559+L1567</f>
        <v>9.1502725836566832</v>
      </c>
      <c r="M1546" s="3">
        <f t="shared" si="1739"/>
        <v>9.5000770103641585</v>
      </c>
      <c r="N1546" s="3">
        <f t="shared" si="1739"/>
        <v>9.8923933721765938</v>
      </c>
      <c r="O1546" s="3">
        <f t="shared" si="1739"/>
        <v>10.424091922540258</v>
      </c>
      <c r="P1546" s="3">
        <f>P1547+P1550+P1552+P1559+P1567</f>
        <v>11.0037378830249</v>
      </c>
      <c r="Q1546" s="3">
        <f>Q1547+Q1550+Q1552+Q1559+Q1567</f>
        <v>11.652949449717324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7.491714453808479E-2</v>
      </c>
      <c r="G1547" s="1">
        <f t="shared" ref="G1547:K1547" si="1742">SUM(G1548:G1549)</f>
        <v>9.9883714103806004E-2</v>
      </c>
      <c r="H1547" s="1">
        <f t="shared" si="1742"/>
        <v>0.32356874799745483</v>
      </c>
      <c r="I1547" s="1">
        <f t="shared" si="1742"/>
        <v>1.2356396544395607</v>
      </c>
      <c r="J1547" s="1">
        <f t="shared" si="1742"/>
        <v>2.9365025495158061</v>
      </c>
      <c r="K1547" s="1">
        <f t="shared" si="1742"/>
        <v>5.1493580544122617</v>
      </c>
      <c r="L1547" s="1">
        <f t="shared" ref="L1547:O1547" si="1743">SUM(L1548:L1549)</f>
        <v>5.3102477385758853</v>
      </c>
      <c r="M1547" s="1">
        <f t="shared" si="1743"/>
        <v>5.5216316672603458</v>
      </c>
      <c r="N1547" s="1">
        <f t="shared" si="1743"/>
        <v>5.8579756217930772</v>
      </c>
      <c r="O1547" s="1">
        <f t="shared" si="1743"/>
        <v>6.3769015747136297</v>
      </c>
      <c r="P1547" s="1">
        <f>SUM(P1548:P1549)</f>
        <v>6.9620965629260336</v>
      </c>
      <c r="Q1547" s="1">
        <f>SUM(Q1548:Q1549)</f>
        <v>7.5922535706813221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4.0229393784182013E-2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3.3837914823923267E-2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2.6238980170648615E-2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1.2992242957350146E-2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3.4687750753902777E-2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6.604579927988273E-2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0.2973297678268062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1.2226474114822106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2.9365025495158061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5.1493580544122617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5.3102477385758853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5.5216316672603458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5.8579756217930772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6.3769015747136297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6.9620965629260336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7.5922535706813221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2.7050240249717686E-4</v>
      </c>
      <c r="H1550" s="1">
        <f t="shared" si="1745"/>
        <v>3.6013116064471918E-4</v>
      </c>
      <c r="I1550" s="1">
        <f t="shared" si="1745"/>
        <v>1.9223877779700964E-5</v>
      </c>
      <c r="J1550" s="1">
        <f t="shared" si="1745"/>
        <v>1.6370190274058676E-5</v>
      </c>
      <c r="K1550" s="1">
        <f t="shared" si="1745"/>
        <v>1.4854894208832533E-5</v>
      </c>
      <c r="L1550" s="1">
        <f t="shared" si="1745"/>
        <v>1.5345351225935457E-5</v>
      </c>
      <c r="M1550" s="1">
        <f t="shared" si="1745"/>
        <v>1.4382313689075692E-5</v>
      </c>
      <c r="N1550" s="1">
        <f t="shared" si="1745"/>
        <v>1.3667080658685585E-5</v>
      </c>
      <c r="O1550" s="1">
        <f t="shared" si="1745"/>
        <v>1.3118930735739584E-5</v>
      </c>
      <c r="P1550" s="1">
        <f>P1551</f>
        <v>1.1615190582259443E-5</v>
      </c>
      <c r="Q1550" s="1">
        <f>Q1551</f>
        <v>4.9199933454463378E-5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2.7050240249717686E-4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3.6013116064471918E-4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1.9223877779700964E-5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1.6370190274058676E-5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1.4854894208832533E-5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1.5345351225935457E-5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1.4382313689075692E-5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1.3667080658685585E-5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1.3118930735739584E-5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1.1615190582259443E-5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4.9199933454463378E-5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1.1276886150499663</v>
      </c>
      <c r="G1552" s="1">
        <f t="shared" ref="G1552:K1552" si="1746">SUM(G1557:G1558)</f>
        <v>1.8741642587756728</v>
      </c>
      <c r="H1552" s="1">
        <f t="shared" si="1746"/>
        <v>1.5362999007609757</v>
      </c>
      <c r="I1552" s="1">
        <f t="shared" si="1746"/>
        <v>1.7482956898891733</v>
      </c>
      <c r="J1552" s="1">
        <f t="shared" si="1746"/>
        <v>1.9913707162726852</v>
      </c>
      <c r="K1552" s="1">
        <f t="shared" si="1746"/>
        <v>1.208636652374375</v>
      </c>
      <c r="L1552" s="1">
        <f t="shared" ref="L1552:O1552" si="1747">SUM(L1557:L1558)</f>
        <v>1.3183331211425122</v>
      </c>
      <c r="M1552" s="1">
        <f t="shared" si="1747"/>
        <v>1.4540747750381138</v>
      </c>
      <c r="N1552" s="1">
        <f t="shared" si="1747"/>
        <v>1.459386746511202</v>
      </c>
      <c r="O1552" s="1">
        <f t="shared" si="1747"/>
        <v>1.4809921465801892</v>
      </c>
      <c r="P1552" s="1">
        <f>SUM(P1557:P1558)</f>
        <v>1.4812319502054103</v>
      </c>
      <c r="Q1552" s="1">
        <f>SUM(Q1557:Q1558)</f>
        <v>1.4891789895947374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1.0659547226858892</v>
      </c>
      <c r="G1553" s="1">
        <f t="shared" ref="G1553:K1553" si="1748">IF(G1552-G1554&lt;0,0,G1552-G1554)</f>
        <v>1.7715689759404725</v>
      </c>
      <c r="H1553" s="1">
        <f t="shared" si="1748"/>
        <v>1.4521948966462395</v>
      </c>
      <c r="I1553" s="1">
        <f t="shared" si="1748"/>
        <v>1.6319740827765645</v>
      </c>
      <c r="J1553" s="1">
        <f t="shared" si="1748"/>
        <v>1.8684203119770904</v>
      </c>
      <c r="K1553" s="1">
        <f t="shared" si="1748"/>
        <v>1.142418573563335</v>
      </c>
      <c r="L1553" s="1">
        <f t="shared" ref="L1553:O1553" si="1749">IF(L1552-L1554&lt;0,0,L1552-L1554)</f>
        <v>1.2461049582655328</v>
      </c>
      <c r="M1553" s="1">
        <f t="shared" si="1749"/>
        <v>1.3743074204967953</v>
      </c>
      <c r="N1553" s="1">
        <f t="shared" si="1749"/>
        <v>1.3794105454084118</v>
      </c>
      <c r="O1553" s="1">
        <f t="shared" si="1749"/>
        <v>1.3997177554222793</v>
      </c>
      <c r="P1553" s="1">
        <f>IF(P1552-P1554&lt;0,0,P1552-P1554)</f>
        <v>1.3999851914289039</v>
      </c>
      <c r="Q1553" s="1">
        <f>IF(Q1552-Q1554&lt;0,0,Q1552-Q1554)</f>
        <v>1.4072664643670361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6.1733892364077121E-2</v>
      </c>
      <c r="G1554" s="1">
        <f t="shared" ref="G1554:K1554" si="1750">SUM(G1555:G1556)</f>
        <v>0.1025952828352004</v>
      </c>
      <c r="H1554" s="1">
        <f t="shared" si="1750"/>
        <v>8.4105004114736148E-2</v>
      </c>
      <c r="I1554" s="1">
        <f t="shared" si="1750"/>
        <v>0.11632160711260876</v>
      </c>
      <c r="J1554" s="1">
        <f t="shared" si="1750"/>
        <v>0.12295040429559498</v>
      </c>
      <c r="K1554" s="1">
        <f t="shared" si="1750"/>
        <v>6.6218078811039957E-2</v>
      </c>
      <c r="L1554" s="1">
        <f t="shared" ref="L1554:O1554" si="1751">SUM(L1555:L1556)</f>
        <v>7.2228162876979418E-2</v>
      </c>
      <c r="M1554" s="1">
        <f t="shared" si="1751"/>
        <v>7.9767354541318461E-2</v>
      </c>
      <c r="N1554" s="1">
        <f t="shared" si="1751"/>
        <v>7.9976201102790245E-2</v>
      </c>
      <c r="O1554" s="1">
        <f t="shared" si="1751"/>
        <v>8.127439115790995E-2</v>
      </c>
      <c r="P1554" s="1">
        <f>SUM(P1555:P1556)</f>
        <v>8.1246758776506459E-2</v>
      </c>
      <c r="Q1554" s="1">
        <f>SUM(Q1555:Q1556)</f>
        <v>8.1912525227701219E-2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6.1733892364077121E-2</v>
      </c>
      <c r="G1555" s="1">
        <f>[1]Transport!C$25/SUM([1]Transport!C$21,[1]Transport!C$25)*G1552*(G$35+G$600)/(G$35+G$600+G$39)</f>
        <v>0.1025952828352004</v>
      </c>
      <c r="H1555" s="1">
        <f>[1]Transport!D$25/SUM([1]Transport!D$21,[1]Transport!D$25)*H1552*(H$35+H$600)/(H$35+H$600+H$39)</f>
        <v>8.4105004114736148E-2</v>
      </c>
      <c r="I1555" s="1">
        <f>[1]Transport!E$25/SUM([1]Transport!E$21,[1]Transport!E$25)*I1552*(I$35+I$600)/(I$35+I$600+I$39)</f>
        <v>0.11632160711260876</v>
      </c>
      <c r="J1555" s="1">
        <f>[1]Transport!F$25/SUM([1]Transport!F$21,[1]Transport!F$25)*J1552*(J$35+J$600)/(J$35+J$600+J$39)</f>
        <v>0.12295040429559498</v>
      </c>
      <c r="K1555" s="1">
        <f>[1]Transport!G$25/SUM([1]Transport!G$21,[1]Transport!G$25)*K1552*(K$35+K$600)/(K$35+K$600+K$39)</f>
        <v>6.6218078811039957E-2</v>
      </c>
      <c r="L1555" s="1">
        <f>[1]Transport!H$25/SUM([1]Transport!H$21,[1]Transport!H$25)*L1552*(L$35+L$600)/(L$35+L$600+L$39)</f>
        <v>7.2228162876979418E-2</v>
      </c>
      <c r="M1555" s="1">
        <f>[1]Transport!I$25/SUM([1]Transport!I$21,[1]Transport!I$25)*M1552*(M$35+M$600)/(M$35+M$600+M$39)</f>
        <v>7.9767354541318461E-2</v>
      </c>
      <c r="N1555" s="1">
        <f>[1]Transport!J$25/SUM([1]Transport!J$21,[1]Transport!J$25)*N1552*(N$35+N$600)/(N$35+N$600+N$39)</f>
        <v>7.9976201102790245E-2</v>
      </c>
      <c r="O1555" s="1">
        <f>[1]Transport!K$25/SUM([1]Transport!K$21,[1]Transport!K$25)*O1552*(O$35+O$600)/(O$35+O$600+O$39)</f>
        <v>8.127439115790995E-2</v>
      </c>
      <c r="P1555" s="1">
        <f>[1]Transport!L$25/SUM([1]Transport!L$21,[1]Transport!L$25)*P1552*(P$35+P$600)/(P$35+P$600+P$39)</f>
        <v>8.1246758776506459E-2</v>
      </c>
      <c r="Q1555" s="1">
        <f>[1]Transport!M$25/SUM([1]Transport!M$21,[1]Transport!M$25)*Q1552*(Q$35+Q$600)/(Q$35+Q$600+Q$39)</f>
        <v>8.1912525227701219E-2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0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0.7279392446156745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1.2937257036845096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0.60623268910118766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0.27222376506152063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0.39974937043429176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0.58043855509116338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0.9300672116597879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1.4760719248276526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1.9913707162726852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1.208636652374375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1.3183331211425122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1.4540747750381138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1.459386746511202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1.4809921465801892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1.4812319502054103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1.4891789895947374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15.48923809023324</v>
      </c>
      <c r="G1559" s="1">
        <f t="shared" ref="G1559:K1559" si="1752">SUM(G1564:G1566)</f>
        <v>13.6516614829531</v>
      </c>
      <c r="H1559" s="1">
        <f t="shared" si="1752"/>
        <v>12.207964956161369</v>
      </c>
      <c r="I1559" s="1">
        <f t="shared" si="1752"/>
        <v>8.6073845681539147</v>
      </c>
      <c r="J1559" s="1">
        <f t="shared" si="1752"/>
        <v>4.7295510771651115</v>
      </c>
      <c r="K1559" s="1">
        <f t="shared" si="1752"/>
        <v>2.4230323826678153</v>
      </c>
      <c r="L1559" s="1">
        <f t="shared" ref="L1559:O1559" si="1753">SUM(L1564:L1566)</f>
        <v>2.5215944276522078</v>
      </c>
      <c r="M1559" s="1">
        <f t="shared" si="1753"/>
        <v>2.5242705521962692</v>
      </c>
      <c r="N1559" s="1">
        <f t="shared" si="1753"/>
        <v>2.5749304544655289</v>
      </c>
      <c r="O1559" s="1">
        <f t="shared" si="1753"/>
        <v>2.5660946539120544</v>
      </c>
      <c r="P1559" s="1">
        <f>SUM(P1564:P1566)</f>
        <v>2.5603056649985949</v>
      </c>
      <c r="Q1559" s="1">
        <f>SUM(Q1564:Q1566)</f>
        <v>2.5713701277921128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15.103984028014134</v>
      </c>
      <c r="G1560" s="1">
        <f t="shared" ref="G1560:K1560" si="1754">IF(G1559-G1561&lt;0,0,G1559-G1561)</f>
        <v>13.293672793691309</v>
      </c>
      <c r="H1560" s="1">
        <f t="shared" si="1754"/>
        <v>11.660886474377291</v>
      </c>
      <c r="I1560" s="1">
        <f t="shared" si="1754"/>
        <v>8.3214256530117048</v>
      </c>
      <c r="J1560" s="1">
        <f t="shared" si="1754"/>
        <v>4.5625159834071738</v>
      </c>
      <c r="K1560" s="1">
        <f t="shared" si="1754"/>
        <v>2.3284665870916066</v>
      </c>
      <c r="L1560" s="1">
        <f t="shared" ref="L1560:O1560" si="1755">IF(L1559-L1561&lt;0,0,L1559-L1561)</f>
        <v>2.422007273843866</v>
      </c>
      <c r="M1560" s="1">
        <f t="shared" si="1755"/>
        <v>2.4230550514524798</v>
      </c>
      <c r="N1560" s="1">
        <f t="shared" si="1755"/>
        <v>2.4705745048569159</v>
      </c>
      <c r="O1560" s="1">
        <f t="shared" si="1755"/>
        <v>2.4469583218853783</v>
      </c>
      <c r="P1560" s="1">
        <f>IF(P1559-P1561&lt;0,0,P1559-P1561)</f>
        <v>2.4121190814831954</v>
      </c>
      <c r="Q1560" s="1">
        <f>IF(Q1559-Q1561&lt;0,0,Q1559-Q1561)</f>
        <v>2.4134817779180566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0.38525406221910657</v>
      </c>
      <c r="G1561" s="1">
        <f t="shared" ref="G1561:K1561" si="1756">SUM(G1562:G1563)</f>
        <v>0.35798868926179161</v>
      </c>
      <c r="H1561" s="1">
        <f t="shared" si="1756"/>
        <v>0.54707848178407836</v>
      </c>
      <c r="I1561" s="1">
        <f t="shared" si="1756"/>
        <v>0.28595891514220934</v>
      </c>
      <c r="J1561" s="1">
        <f t="shared" si="1756"/>
        <v>0.16703509375793799</v>
      </c>
      <c r="K1561" s="1">
        <f t="shared" si="1756"/>
        <v>9.4565795576208533E-2</v>
      </c>
      <c r="L1561" s="1">
        <f t="shared" ref="L1561:O1561" si="1757">SUM(L1562:L1563)</f>
        <v>9.9587153808341572E-2</v>
      </c>
      <c r="M1561" s="1">
        <f t="shared" si="1757"/>
        <v>0.10121550074378945</v>
      </c>
      <c r="N1561" s="1">
        <f t="shared" si="1757"/>
        <v>0.10435594960861311</v>
      </c>
      <c r="O1561" s="1">
        <f t="shared" si="1757"/>
        <v>0.11913633202667612</v>
      </c>
      <c r="P1561" s="1">
        <f>SUM(P1562:P1563)</f>
        <v>0.14818658351539934</v>
      </c>
      <c r="Q1561" s="1">
        <f>SUM(Q1562:Q1563)</f>
        <v>0.15788834987405617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0.38525406221910657</v>
      </c>
      <c r="G1562" s="1">
        <f>[1]Transport!C$26/SUM([1]Transport!C$22,[1]Transport!C$26)*G1559*(G$34+G$582)/(G$34+G$582+G$38)</f>
        <v>0.35798868926179161</v>
      </c>
      <c r="H1562" s="1">
        <f>[1]Transport!D$26/SUM([1]Transport!D$22,[1]Transport!D$26)*H1559*(H$34+H$582)/(H$34+H$582+H$38)</f>
        <v>0.54707848178407836</v>
      </c>
      <c r="I1562" s="1">
        <f>[1]Transport!E$26/SUM([1]Transport!E$22,[1]Transport!E$26)*I1559*(I$34+I$582)/(I$34+I$582+I$38)</f>
        <v>0.28595891514220934</v>
      </c>
      <c r="J1562" s="1">
        <f>[1]Transport!F$26/SUM([1]Transport!F$22,[1]Transport!F$26)*J1559*(J$34+J$582)/(J$34+J$582+J$38)</f>
        <v>0.16703509375793799</v>
      </c>
      <c r="K1562" s="1">
        <f>[1]Transport!G$26/SUM([1]Transport!G$22,[1]Transport!G$26)*K1559*(K$34+K$582)/(K$34+K$582+K$38)</f>
        <v>9.4565795576208533E-2</v>
      </c>
      <c r="L1562" s="1">
        <f>[1]Transport!H$26/SUM([1]Transport!H$22,[1]Transport!H$26)*L1559*(L$34+L$582)/(L$34+L$582+L$38)</f>
        <v>9.9587153808341572E-2</v>
      </c>
      <c r="M1562" s="1">
        <f>[1]Transport!I$26/SUM([1]Transport!I$22,[1]Transport!I$26)*M1559*(M$34+M$582)/(M$34+M$582+M$38)</f>
        <v>0.10121550074378945</v>
      </c>
      <c r="N1562" s="1">
        <f>[1]Transport!J$26/SUM([1]Transport!J$22,[1]Transport!J$26)*N1559*(N$34+N$582)/(N$34+N$582+N$38)</f>
        <v>0.10435594960861311</v>
      </c>
      <c r="O1562" s="1">
        <f>[1]Transport!K$26/SUM([1]Transport!K$22,[1]Transport!K$26)*O1559*(O$34+O$582)/(O$34+O$582+O$38)</f>
        <v>0.11913633202667612</v>
      </c>
      <c r="P1562" s="1">
        <f>[1]Transport!L$26/SUM([1]Transport!L$22,[1]Transport!L$26)*P1559*(P$34+P$582)/(P$34+P$582+P$38)</f>
        <v>0.14818658351539934</v>
      </c>
      <c r="Q1562" s="1">
        <f>[1]Transport!M$26/SUM([1]Transport!M$22,[1]Transport!M$26)*Q1559*(Q$34+Q$582)/(Q$34+Q$582+Q$38)</f>
        <v>0.15788834987405617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0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11.057956178038811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7.9723161685936406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5.6486788078745658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2.7265976963351943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4.4312819121944278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5.2483995448569303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5.2468489878100923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2.1312432980026284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0.29944883215657814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0.29949338756279026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0.16866432573096277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3.2554062733902302E-2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3.2565010313738096E-2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3.0794783523656277E-2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2.6373423705940747E-2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3.6794034416347612E-2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0.430945769502531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1.3124371604767118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3.7495435738160925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4.4301022450085332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2.123538995105025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2.352930101921245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2.4917164894623669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2.5423654441517907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2.535299870388398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2.5339322412926544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2.5345760933757653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1.5002064538817281E-2</v>
      </c>
      <c r="G1567" s="1">
        <f t="shared" ref="G1567:K1567" si="1758">G1572</f>
        <v>1.5249857001033229E-2</v>
      </c>
      <c r="H1567" s="1">
        <f t="shared" si="1758"/>
        <v>2.0565827712321814E-2</v>
      </c>
      <c r="I1567" s="1">
        <f t="shared" si="1758"/>
        <v>1.0620711021725319E-4</v>
      </c>
      <c r="J1567" s="1">
        <f t="shared" si="1758"/>
        <v>8.8580520462174019E-5</v>
      </c>
      <c r="K1567" s="1">
        <f t="shared" si="1758"/>
        <v>8.0816764722501299E-5</v>
      </c>
      <c r="L1567" s="1">
        <f t="shared" ref="L1567:O1567" si="1759">L1572</f>
        <v>8.1950934851708442E-5</v>
      </c>
      <c r="M1567" s="1">
        <f t="shared" si="1759"/>
        <v>8.5633555739376052E-5</v>
      </c>
      <c r="N1567" s="1">
        <f t="shared" si="1759"/>
        <v>8.6882326128465433E-5</v>
      </c>
      <c r="O1567" s="1">
        <f t="shared" si="1759"/>
        <v>9.0428403647872379E-5</v>
      </c>
      <c r="P1567" s="1">
        <f>P1572</f>
        <v>9.2089704280758026E-5</v>
      </c>
      <c r="Q1567" s="1">
        <f>Q1572</f>
        <v>9.7561715697700699E-5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1.3851667930808241E-2</v>
      </c>
      <c r="G1568" s="1">
        <f t="shared" ref="G1568:K1568" si="1760">IF(G1567-G1569&lt;0,0,G1567-G1569)</f>
        <v>1.3377761351309003E-2</v>
      </c>
      <c r="H1568" s="1">
        <f t="shared" si="1760"/>
        <v>1.9743265845106325E-2</v>
      </c>
      <c r="I1568" s="1">
        <f t="shared" si="1760"/>
        <v>7.2146523235082062E-5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1.1503966080090395E-3</v>
      </c>
      <c r="G1569" s="1">
        <f t="shared" ref="G1569:K1569" si="1762">SUM(G1570:G1571)</f>
        <v>1.8720956497242269E-3</v>
      </c>
      <c r="H1569" s="1">
        <f t="shared" si="1762"/>
        <v>8.2256186721548939E-4</v>
      </c>
      <c r="I1569" s="1">
        <f t="shared" si="1762"/>
        <v>3.4060586982171137E-5</v>
      </c>
      <c r="J1569" s="1">
        <f t="shared" si="1762"/>
        <v>1.383060066650558E-2</v>
      </c>
      <c r="K1569" s="1">
        <f t="shared" si="1762"/>
        <v>1.8135665357147918E-2</v>
      </c>
      <c r="L1569" s="1">
        <f t="shared" ref="L1569:O1569" si="1763">SUM(L1570:L1571)</f>
        <v>2.8289648065889201E-2</v>
      </c>
      <c r="M1569" s="1">
        <f t="shared" si="1763"/>
        <v>2.685678997720787E-3</v>
      </c>
      <c r="N1569" s="1">
        <f t="shared" si="1763"/>
        <v>2.1236882474621162E-3</v>
      </c>
      <c r="O1569" s="1">
        <f t="shared" si="1763"/>
        <v>2.9024059220556881E-3</v>
      </c>
      <c r="P1569" s="1">
        <f>SUM(P1570:P1571)</f>
        <v>1.3653949279089292E-2</v>
      </c>
      <c r="Q1569" s="1">
        <f>SUM(Q1570:Q1571)</f>
        <v>1.3512519556942676E-3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1.1503966080090395E-3</v>
      </c>
      <c r="G1570" s="1">
        <f>IF(SUM([1]Transport!C$24,[1]Transport!C$27)=0,0,[1]Transport!C$27/SUM([1]Transport!C$24,[1]Transport!C$27)*G1567*(G$47+G$614)/(G$47+G$614+G$49))</f>
        <v>1.8720956497242269E-3</v>
      </c>
      <c r="H1570" s="1">
        <f>IF(SUM([1]Transport!D$24,[1]Transport!D$27)=0,0,[1]Transport!D$27/SUM([1]Transport!D$24,[1]Transport!D$27)*H1567*(H$47+H$614)/(H$47+H$614+H$49))</f>
        <v>8.2256186721548939E-4</v>
      </c>
      <c r="I1570" s="1">
        <f>IF(SUM([1]Transport!E$24,[1]Transport!E$27)=0,0,[1]Transport!E$27/SUM([1]Transport!E$24,[1]Transport!E$27)*I1567*(I$47+I$614)/(I$47+I$614+I$49))</f>
        <v>3.4060586982171137E-5</v>
      </c>
      <c r="J1570" s="1">
        <f>IF(SUM([1]Transport!F$24,[1]Transport!F$27)=0,0,[1]Transport!F$27/SUM([1]Transport!F$24,[1]Transport!F$27)*J1567*(J$47+J$614)/(J$47+J$614+J$49))</f>
        <v>2.6607153736798673E-5</v>
      </c>
      <c r="K1570" s="1">
        <f>IF(SUM([1]Transport!G$24,[1]Transport!G$27)=0,0,[1]Transport!G$27/SUM([1]Transport!G$24,[1]Transport!G$27)*K1567*(K$47+K$614)/(K$47+K$614+K$49))</f>
        <v>2.5124965100710931E-6</v>
      </c>
      <c r="L1570" s="1">
        <f>IF(SUM([1]Transport!H$24,[1]Transport!H$27)=0,0,[1]Transport!H$27/SUM([1]Transport!H$24,[1]Transport!H$27)*L1567*(L$47+L$614)/(L$47+L$614+L$49))</f>
        <v>2.8741465527396097E-6</v>
      </c>
      <c r="M1570" s="1">
        <f>IF(SUM([1]Transport!I$24,[1]Transport!I$27)=0,0,[1]Transport!I$27/SUM([1]Transport!I$24,[1]Transport!I$27)*M1567*(M$47+M$614)/(M$47+M$614+M$49))</f>
        <v>9.7809797092395799E-6</v>
      </c>
      <c r="N1570" s="1">
        <f>IF(SUM([1]Transport!J$24,[1]Transport!J$27)=0,0,[1]Transport!J$27/SUM([1]Transport!J$24,[1]Transport!J$27)*N1567*(N$47+N$614)/(N$47+N$614+N$49))</f>
        <v>5.2333779836241701E-6</v>
      </c>
      <c r="O1570" s="1">
        <f>IF(SUM([1]Transport!K$24,[1]Transport!K$27)=0,0,[1]Transport!K$27/SUM([1]Transport!K$24,[1]Transport!K$27)*O1567*(O$47+O$614)/(O$47+O$614+O$49))</f>
        <v>8.6322591610486594E-6</v>
      </c>
      <c r="P1570" s="1">
        <f>IF(SUM([1]Transport!L$24,[1]Transport!L$27)=0,0,[1]Transport!L$27/SUM([1]Transport!L$24,[1]Transport!L$27)*P1567*(P$47+P$614)/(P$47+P$614+P$49))</f>
        <v>6.8426976854861822E-6</v>
      </c>
      <c r="Q1570" s="1">
        <f>IF(SUM([1]Transport!M$24,[1]Transport!M$27)=0,0,[1]Transport!M$27/SUM([1]Transport!M$24,[1]Transport!M$27)*Q1567*(Q$47+Q$614)/(Q$47+Q$614+Q$49))</f>
        <v>1.384893869264591E-5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1.3803993512768781E-2</v>
      </c>
      <c r="K1571" s="1">
        <f>IF(([1]Transport!G$24+[1]Transport!G$27)=0,0,(K$49+K$716)/([1]Transport!G$24+[1]Transport!G$27)*K1567)</f>
        <v>1.8133152860637845E-2</v>
      </c>
      <c r="L1571" s="1">
        <f>IF(([1]Transport!H$24+[1]Transport!H$27)=0,0,(L$49+L$716)/([1]Transport!H$24+[1]Transport!H$27)*L1567)</f>
        <v>2.8286773919336462E-2</v>
      </c>
      <c r="M1571" s="1">
        <f>IF(([1]Transport!I$24+[1]Transport!I$27)=0,0,(M$49+M$716)/([1]Transport!I$24+[1]Transport!I$27)*M1567)</f>
        <v>2.6758980180115475E-3</v>
      </c>
      <c r="N1571" s="1">
        <f>IF(([1]Transport!J$24+[1]Transport!J$27)=0,0,(N$49+N$716)/([1]Transport!J$24+[1]Transport!J$27)*N1567)</f>
        <v>2.1184548694784919E-3</v>
      </c>
      <c r="O1571" s="1">
        <f>IF(([1]Transport!K$24+[1]Transport!K$27)=0,0,(O$49+O$716)/([1]Transport!K$24+[1]Transport!K$27)*O1567)</f>
        <v>2.8937736628946394E-3</v>
      </c>
      <c r="P1571" s="1">
        <f>IF(([1]Transport!L$24+[1]Transport!L$27)=0,0,(P$49+P$716)/([1]Transport!L$24+[1]Transport!L$27)*P1567)</f>
        <v>1.3647106581403806E-2</v>
      </c>
      <c r="Q1571" s="1">
        <f>IF(([1]Transport!M$24+[1]Transport!M$27)=0,0,(Q$49+Q$716)/([1]Transport!M$24+[1]Transport!M$27)*Q1567)</f>
        <v>1.3374030170016217E-3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1.5002064538817281E-2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1.5249857001033229E-2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2.0565827712321814E-2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1.0620711021725319E-4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8.8580520462174019E-5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8.0816764722501299E-5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8.1950934851708442E-5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8.5633555739376052E-5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8.6882326128465433E-5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9.0428403647872379E-5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9.2089704280758026E-5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9.7561715697700699E-5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4.7790602845470165</v>
      </c>
      <c r="G1573" s="3">
        <f t="shared" ref="G1573:K1573" si="1764">SUM(G1574:G1582)</f>
        <v>4.7700870414303083</v>
      </c>
      <c r="H1573" s="3">
        <f t="shared" si="1764"/>
        <v>4.7153861909608157</v>
      </c>
      <c r="I1573" s="3">
        <f t="shared" si="1764"/>
        <v>4.6617910082791854</v>
      </c>
      <c r="J1573" s="3">
        <f t="shared" si="1764"/>
        <v>4.8439670100811965</v>
      </c>
      <c r="K1573" s="3">
        <f t="shared" si="1764"/>
        <v>5.0140163218155909</v>
      </c>
      <c r="L1573" s="3">
        <f t="shared" ref="L1573:O1573" si="1765">SUM(L1574:L1582)</f>
        <v>5.223106695027564</v>
      </c>
      <c r="M1573" s="3">
        <f t="shared" si="1765"/>
        <v>5.4321950867289246</v>
      </c>
      <c r="N1573" s="3">
        <f t="shared" si="1765"/>
        <v>5.6865725237942959</v>
      </c>
      <c r="O1573" s="3">
        <f t="shared" si="1765"/>
        <v>6.0438747419512087</v>
      </c>
      <c r="P1573" s="3">
        <f>SUM(P1574:P1582)</f>
        <v>6.4405428557829261</v>
      </c>
      <c r="Q1573" s="3">
        <f>SUM(Q1574:Q1582)</f>
        <v>6.8765825327259638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2.7727017573496358E-2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2.3539224690048027E-2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1.850587511764119E-2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9.163192475587419E-3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2.363476156084136E-2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4.500080530299555E-2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0.20258788808139222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0.83306006919778952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2.0008082413011463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3.5085540907762254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3.6181774950085814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3.7622055349843126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3.991376034513372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4.3449501607812708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4.7436771958987967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5.1730394433922724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1.2581159568860373E-4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1.7013781343000776E-4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9.5473433535816729E-6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8.6694518973980649E-6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8.3551704680619656E-6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8.8451500415875842E-6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8.5545800357107495E-6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8.2278608379022931E-6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7.934363080949328E-6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7.0248971650565031E-6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2.9756246408312975E-5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0.20206374579018888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0.36246357093533299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0.17220098161730008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7.7325423729050657E-2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0.14040381633732985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0.20386720858518673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0.3266671460304853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0.51844016967190243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0.69942836433571087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0.42450898265124565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0.46303763083158472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0.51071411928278143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0.51257984096305886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0.52016829724976965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0.52025252338404926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0.52304375894655364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2.8644157722617765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2.1360821666619572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1.5889095329963436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0.766961128381627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1.5160058552683457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1.7955536565830039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1.7950231885133727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0.7291292639003818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0.10244579151088831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0.10246103456200507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5.7702513730705729E-2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1.113721733242855E-2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1.1140962658377331E-2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1.053534238142503E-2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9.0227310186815467E-3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1.2587773181531791E-2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0.19856584477487813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0.6047285109326731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1.7276681660304272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2.0412475466104736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0.97845795066552643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1.0841539387277548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1.1481022084071817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1.1714396053294907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1.1681840179158671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1.1675538587497865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1.1678505249241435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4.8093157550383086E-3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4.8887523012170865E-3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6.5929298581773963E-3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3.4047549065216546E-5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2.8396871080372849E-5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2.5907990119991351E-5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2.6271578895201313E-5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2.7452142184278403E-5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2.7852469158684707E-5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2.8989259794303135E-5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2.9521834446739734E-5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3.1276035053673434E-5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0.68922285337539624</v>
      </c>
      <c r="G1584" s="1">
        <f t="shared" ref="G1584:K1584" si="1766">IFERROR(G1574/G1548,"-")</f>
        <v>0.69564643130450499</v>
      </c>
      <c r="H1584" s="1">
        <f t="shared" si="1766"/>
        <v>0.70528179819817038</v>
      </c>
      <c r="I1584" s="1">
        <f t="shared" si="1766"/>
        <v>0.70528179819816983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0.68135756995377317</v>
      </c>
      <c r="G1585" s="1">
        <f t="shared" ref="G1585:K1585" si="1768">IFERROR(G1575/G1549,"-")</f>
        <v>0.68135756995377306</v>
      </c>
      <c r="H1585" s="1">
        <f t="shared" si="1768"/>
        <v>0.68135756995377306</v>
      </c>
      <c r="I1585" s="1">
        <f t="shared" si="1768"/>
        <v>0.68135756995377283</v>
      </c>
      <c r="J1585" s="1">
        <f t="shared" si="1768"/>
        <v>0.68135756995377217</v>
      </c>
      <c r="K1585" s="1">
        <f t="shared" si="1768"/>
        <v>0.68135756995377272</v>
      </c>
      <c r="L1585" s="1">
        <f t="shared" ref="L1585:O1585" si="1769">IFERROR(L1575/L1549,"-")</f>
        <v>0.68135756995377261</v>
      </c>
      <c r="M1585" s="1">
        <f t="shared" si="1769"/>
        <v>0.68135756995377361</v>
      </c>
      <c r="N1585" s="1">
        <f t="shared" si="1769"/>
        <v>0.68135756995377272</v>
      </c>
      <c r="O1585" s="1">
        <f t="shared" si="1769"/>
        <v>0.68135756995377361</v>
      </c>
      <c r="P1585" s="1">
        <f>IFERROR(P1575/P1549,"-")</f>
        <v>0.68135756995377283</v>
      </c>
      <c r="Q1585" s="1">
        <f>IFERROR(Q1575/Q1549,"-")</f>
        <v>0.68135756995377172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0.46510343171505392</v>
      </c>
      <c r="H1586" s="1">
        <f t="shared" si="1770"/>
        <v>0.47243291340138743</v>
      </c>
      <c r="I1586" s="1">
        <f t="shared" si="1770"/>
        <v>0.49663982797804623</v>
      </c>
      <c r="J1586" s="1">
        <f t="shared" si="1770"/>
        <v>0.52958772941914256</v>
      </c>
      <c r="K1586" s="1">
        <f t="shared" si="1770"/>
        <v>0.56245237095623923</v>
      </c>
      <c r="L1586" s="1">
        <f t="shared" ref="L1586:O1586" si="1771">IFERROR(L1576/L1551,"-")</f>
        <v>0.57640583857332861</v>
      </c>
      <c r="M1586" s="1">
        <f t="shared" si="1771"/>
        <v>0.59479859921345701</v>
      </c>
      <c r="N1586" s="1">
        <f t="shared" si="1771"/>
        <v>0.60202036143493409</v>
      </c>
      <c r="O1586" s="1">
        <f t="shared" si="1771"/>
        <v>0.60480257429318807</v>
      </c>
      <c r="P1586" s="1">
        <f>IFERROR(P1576/P1551,"-")</f>
        <v>0.60480257429318784</v>
      </c>
      <c r="Q1586" s="1">
        <f>IFERROR(Q1576/Q1551,"-")</f>
        <v>0.60480257429318762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0.27758325613681017</v>
      </c>
      <c r="G1587" s="1">
        <f t="shared" ref="G1587:K1587" si="1772">IFERROR(G1577/G1557,"-")</f>
        <v>0.28017034051580075</v>
      </c>
      <c r="H1587" s="1">
        <f t="shared" si="1772"/>
        <v>0.28405096708428673</v>
      </c>
      <c r="I1587" s="1">
        <f t="shared" si="1772"/>
        <v>0.28405096708428695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0.35122961215622106</v>
      </c>
      <c r="G1588" s="1">
        <f t="shared" ref="G1588:K1588" si="1774">IFERROR(G1578/G1558,"-")</f>
        <v>0.35122961215622117</v>
      </c>
      <c r="H1588" s="1">
        <f t="shared" si="1774"/>
        <v>0.35122961215622112</v>
      </c>
      <c r="I1588" s="1">
        <f t="shared" si="1774"/>
        <v>0.35122961215622062</v>
      </c>
      <c r="J1588" s="1">
        <f t="shared" si="1774"/>
        <v>0.35122961215622078</v>
      </c>
      <c r="K1588" s="1">
        <f t="shared" si="1774"/>
        <v>0.3512296121562215</v>
      </c>
      <c r="L1588" s="1">
        <f t="shared" ref="L1588:O1588" si="1775">IFERROR(L1578/L1558,"-")</f>
        <v>0.35122961215622089</v>
      </c>
      <c r="M1588" s="1">
        <f t="shared" si="1775"/>
        <v>0.35122961215622128</v>
      </c>
      <c r="N1588" s="1">
        <f t="shared" si="1775"/>
        <v>0.35122961215622112</v>
      </c>
      <c r="O1588" s="1">
        <f t="shared" si="1775"/>
        <v>0.35122961215622139</v>
      </c>
      <c r="P1588" s="1">
        <f>IFERROR(P1578/P1558,"-")</f>
        <v>0.35122961215622112</v>
      </c>
      <c r="Q1588" s="1">
        <f>IFERROR(Q1578/Q1558,"-")</f>
        <v>0.35122961215622167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776">IFERROR(G1579/G1564,"-")</f>
        <v>0.26793746277611236</v>
      </c>
      <c r="H1589" s="1">
        <f t="shared" si="1776"/>
        <v>0.28128870255135008</v>
      </c>
      <c r="I1589" s="1">
        <f t="shared" si="1776"/>
        <v>0.28128870255135013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0.3421145134315321</v>
      </c>
      <c r="G1590" s="1">
        <f t="shared" ref="G1590:K1590" si="1779">IFERROR(G1580/G1565,"-")</f>
        <v>0.34211451343153221</v>
      </c>
      <c r="H1590" s="1">
        <f t="shared" si="1779"/>
        <v>0.34211451343153138</v>
      </c>
      <c r="I1590" s="1">
        <f t="shared" si="1779"/>
        <v>0.34211451343153154</v>
      </c>
      <c r="J1590" s="1">
        <f t="shared" si="1779"/>
        <v>0.34211451343153232</v>
      </c>
      <c r="K1590" s="1">
        <f t="shared" si="1779"/>
        <v>0.34211451343153149</v>
      </c>
      <c r="L1590" s="1">
        <f t="shared" ref="L1590:O1590" si="1780">IFERROR(L1580/L1565,"-")</f>
        <v>0.34211451343153187</v>
      </c>
      <c r="M1590" s="1">
        <f t="shared" si="1780"/>
        <v>0.34211451343153187</v>
      </c>
      <c r="N1590" s="1">
        <f t="shared" si="1780"/>
        <v>0.34211451343153204</v>
      </c>
      <c r="O1590" s="1">
        <f t="shared" si="1780"/>
        <v>0.34211451343153215</v>
      </c>
      <c r="P1590" s="1">
        <f t="shared" si="1778"/>
        <v>0.34211451343153187</v>
      </c>
      <c r="Q1590" s="1">
        <f t="shared" si="1778"/>
        <v>0.3421145134315316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0.46076759264650796</v>
      </c>
      <c r="H1591" s="1">
        <f t="shared" si="1781"/>
        <v>0.46076759264650796</v>
      </c>
      <c r="I1591" s="1">
        <f t="shared" si="1781"/>
        <v>0.46076759264650857</v>
      </c>
      <c r="J1591" s="1">
        <f t="shared" si="1781"/>
        <v>0.46076759264650824</v>
      </c>
      <c r="K1591" s="1">
        <f t="shared" si="1781"/>
        <v>0.46076759264650768</v>
      </c>
      <c r="L1591" s="1">
        <f t="shared" ref="L1591:O1591" si="1782">IFERROR(L1581/L1566,"-")</f>
        <v>0.46076759264650802</v>
      </c>
      <c r="M1591" s="1">
        <f t="shared" si="1782"/>
        <v>0.46076759264650757</v>
      </c>
      <c r="N1591" s="1">
        <f t="shared" si="1782"/>
        <v>0.46076759264650802</v>
      </c>
      <c r="O1591" s="1">
        <f t="shared" si="1782"/>
        <v>0.46076759264650846</v>
      </c>
      <c r="P1591" s="1">
        <f t="shared" si="1778"/>
        <v>0.46076759264650785</v>
      </c>
      <c r="Q1591" s="1">
        <f t="shared" si="1778"/>
        <v>0.46076759264650852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0.32057692743517957</v>
      </c>
      <c r="G1592" s="1">
        <f t="shared" ref="G1592:K1592" si="1783">IFERROR(G1582/G1572,"-")</f>
        <v>0.32057692743517902</v>
      </c>
      <c r="H1592" s="1">
        <f t="shared" si="1783"/>
        <v>0.32057692743517963</v>
      </c>
      <c r="I1592" s="1">
        <f t="shared" si="1783"/>
        <v>0.32057692743518007</v>
      </c>
      <c r="J1592" s="1">
        <f t="shared" si="1783"/>
        <v>0.32057692743518013</v>
      </c>
      <c r="K1592" s="1">
        <f t="shared" si="1783"/>
        <v>0.32057692743518046</v>
      </c>
      <c r="L1592" s="1">
        <f t="shared" ref="L1592:O1592" si="1784">IFERROR(L1582/L1572,"-")</f>
        <v>0.32057692743518013</v>
      </c>
      <c r="M1592" s="1">
        <f t="shared" si="1784"/>
        <v>0.32057692743518007</v>
      </c>
      <c r="N1592" s="1">
        <f t="shared" si="1784"/>
        <v>0.32057692743518001</v>
      </c>
      <c r="O1592" s="1">
        <f t="shared" si="1784"/>
        <v>0.32057692743517985</v>
      </c>
      <c r="P1592" s="1">
        <f>IFERROR(P1582/P1572,"-")</f>
        <v>0.32057692743517979</v>
      </c>
      <c r="Q1592" s="1">
        <f>IFERROR(Q1582/Q1572,"-")</f>
        <v>0.32057692743517974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24.512493231725909</v>
      </c>
      <c r="G1593" s="3">
        <f t="shared" ref="G1593" si="1785">G1594+G1597+G1599+G1606+G1614</f>
        <v>21.03065494448656</v>
      </c>
      <c r="H1593" s="3">
        <f t="shared" ref="H1593" si="1786">H1594+H1597+H1599+H1606+H1614</f>
        <v>20.512104682789396</v>
      </c>
      <c r="I1593" s="3">
        <f t="shared" ref="I1593" si="1787">I1594+I1597+I1599+I1606+I1614</f>
        <v>16.61873186433451</v>
      </c>
      <c r="J1593" s="3">
        <f t="shared" ref="J1593" si="1788">J1594+J1597+J1599+J1606+J1614</f>
        <v>14.801356179800926</v>
      </c>
      <c r="K1593" s="3">
        <f t="shared" ref="K1593" si="1789">K1594+K1597+K1599+K1606+K1614</f>
        <v>15.4193086137218</v>
      </c>
      <c r="L1593" s="3">
        <f t="shared" ref="L1593:O1593" si="1790">L1594+L1597+L1599+L1606+L1614</f>
        <v>16.04167186279059</v>
      </c>
      <c r="M1593" s="3">
        <f t="shared" si="1790"/>
        <v>16.662165524394897</v>
      </c>
      <c r="N1593" s="3">
        <f t="shared" si="1790"/>
        <v>17.197023726920293</v>
      </c>
      <c r="O1593" s="3">
        <f t="shared" si="1790"/>
        <v>17.792259866887289</v>
      </c>
      <c r="P1593" s="3">
        <f>P1594+P1597+P1599+P1606+P1614</f>
        <v>18.410560659290137</v>
      </c>
      <c r="Q1593" s="3">
        <f>Q1594+Q1597+Q1599+Q1606+Q1614</f>
        <v>19.069957858014678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7.8095373899987964E-3</v>
      </c>
      <c r="G1594" s="1">
        <f t="shared" ref="G1594" si="1793">SUM(G1595:G1596)</f>
        <v>1.184645219276436E-2</v>
      </c>
      <c r="H1594" s="1">
        <f t="shared" ref="H1594" si="1794">SUM(H1595:H1596)</f>
        <v>1.2595959854432855E-2</v>
      </c>
      <c r="I1594" s="1">
        <f t="shared" ref="I1594" si="1795">SUM(I1595:I1596)</f>
        <v>5.2523320749865692E-3</v>
      </c>
      <c r="J1594" s="1">
        <f t="shared" ref="J1594" si="1796">SUM(J1595:J1596)</f>
        <v>2.6180064038235228E-3</v>
      </c>
      <c r="K1594" s="1">
        <f t="shared" ref="K1594" si="1797">SUM(K1595:K1596)</f>
        <v>4.9023181411018994E-3</v>
      </c>
      <c r="L1594" s="1">
        <f t="shared" ref="L1594:O1594" si="1798">SUM(L1595:L1596)</f>
        <v>6.433684954306222E-3</v>
      </c>
      <c r="M1594" s="1">
        <f t="shared" si="1798"/>
        <v>1.118113000353471E-2</v>
      </c>
      <c r="N1594" s="1">
        <f t="shared" si="1798"/>
        <v>1.6546110976072448E-2</v>
      </c>
      <c r="O1594" s="1">
        <f t="shared" si="1798"/>
        <v>2.0168747391398439E-2</v>
      </c>
      <c r="P1594" s="1">
        <f>SUM(P1595:P1596)</f>
        <v>3.6570207424297681E-2</v>
      </c>
      <c r="Q1594" s="1">
        <f>SUM(Q1595:Q1596)</f>
        <v>9.6569868117178603E-2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7.8095373899987964E-3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1.184645219276436E-2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1.2595959854432855E-2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5.2523320749865692E-3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2.6180064038235228E-3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4.9023181411018994E-3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6.433684954306222E-3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1.118113000353471E-2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1.6546110976072448E-2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2.0168747391398439E-2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3.6570207424297681E-2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9.6569868117178603E-2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3.64452872665423E-3</v>
      </c>
      <c r="G1597" s="1">
        <f t="shared" ref="G1597" si="1800">G1598</f>
        <v>2.787770696062323E-3</v>
      </c>
      <c r="H1597" s="1">
        <f t="shared" ref="H1597" si="1801">H1598</f>
        <v>2.7035773427697149E-3</v>
      </c>
      <c r="I1597" s="1">
        <f t="shared" ref="I1597" si="1802">I1598</f>
        <v>1.3240110714985261E-4</v>
      </c>
      <c r="J1597" s="1">
        <f t="shared" ref="J1597" si="1803">J1598</f>
        <v>1.2075546552926492E-4</v>
      </c>
      <c r="K1597" s="1">
        <f t="shared" ref="K1597:O1597" si="1804">K1598</f>
        <v>1.1557736485432909E-4</v>
      </c>
      <c r="L1597" s="1">
        <f t="shared" si="1804"/>
        <v>1.0636678144025233E-4</v>
      </c>
      <c r="M1597" s="1">
        <f t="shared" si="1804"/>
        <v>9.8773493917901842E-5</v>
      </c>
      <c r="N1597" s="1">
        <f t="shared" si="1804"/>
        <v>9.2685144163116176E-5</v>
      </c>
      <c r="O1597" s="1">
        <f t="shared" si="1804"/>
        <v>8.5161617673293121E-5</v>
      </c>
      <c r="P1597" s="1">
        <f>P1598</f>
        <v>9.0044712975828056E-5</v>
      </c>
      <c r="Q1597" s="1">
        <f>Q1598</f>
        <v>2.0353495883603713E-4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3.64452872665423E-3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2.787770696062323E-3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2.7035773427697149E-3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1.3240110714985261E-4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1.2075546552926492E-4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1.1557736485432909E-4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1.0636678144025233E-4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9.8773493917901842E-5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9.2685144163116176E-5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8.5161617673293121E-5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9.0044712975828056E-5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2.0353495883603713E-4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24.445200010790124</v>
      </c>
      <c r="G1606" s="1">
        <f t="shared" ref="G1606:K1606" si="1811">SUM(G1611:G1613)</f>
        <v>21.007557618427818</v>
      </c>
      <c r="H1606" s="1">
        <f t="shared" si="1811"/>
        <v>20.485986309128023</v>
      </c>
      <c r="I1606" s="1">
        <f t="shared" si="1811"/>
        <v>16.602655466397938</v>
      </c>
      <c r="J1606" s="1">
        <f t="shared" si="1811"/>
        <v>14.788684031263466</v>
      </c>
      <c r="K1606" s="1">
        <f t="shared" si="1811"/>
        <v>15.404618293976656</v>
      </c>
      <c r="L1606" s="1">
        <f t="shared" ref="L1606:O1606" si="1812">SUM(L1611:L1613)</f>
        <v>16.025897592154877</v>
      </c>
      <c r="M1606" s="1">
        <f t="shared" si="1812"/>
        <v>16.642128792934344</v>
      </c>
      <c r="N1606" s="1">
        <f t="shared" si="1812"/>
        <v>17.171888212142214</v>
      </c>
      <c r="O1606" s="1">
        <f t="shared" si="1812"/>
        <v>17.763542996205793</v>
      </c>
      <c r="P1606" s="1">
        <f>SUM(P1611:P1613)</f>
        <v>18.365398770118045</v>
      </c>
      <c r="Q1606" s="1">
        <f>SUM(Q1611:Q1613)</f>
        <v>18.96475394695555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23.83718994915554</v>
      </c>
      <c r="G1607" s="1">
        <f t="shared" ref="G1607:K1607" si="1813">IF(G1606-G1608&lt;0,0,G1606-G1608)</f>
        <v>20.456674634272126</v>
      </c>
      <c r="H1607" s="1">
        <f t="shared" si="1813"/>
        <v>19.567942857324798</v>
      </c>
      <c r="I1607" s="1">
        <f t="shared" si="1813"/>
        <v>16.051073588295644</v>
      </c>
      <c r="J1607" s="1">
        <f t="shared" si="1813"/>
        <v>14.266387267064175</v>
      </c>
      <c r="K1607" s="1">
        <f t="shared" si="1813"/>
        <v>14.803408836382118</v>
      </c>
      <c r="L1607" s="1">
        <f t="shared" ref="L1607:O1607" si="1814">IF(L1606-L1608&lt;0,0,L1606-L1608)</f>
        <v>15.392975219339901</v>
      </c>
      <c r="M1607" s="1">
        <f t="shared" si="1814"/>
        <v>15.974830512346346</v>
      </c>
      <c r="N1607" s="1">
        <f t="shared" si="1814"/>
        <v>16.475951474183592</v>
      </c>
      <c r="O1607" s="1">
        <f t="shared" si="1814"/>
        <v>16.938833216642596</v>
      </c>
      <c r="P1607" s="1">
        <f>IF(P1606-P1608&lt;0,0,P1606-P1608)</f>
        <v>17.302437524573481</v>
      </c>
      <c r="Q1607" s="1">
        <f>IF(Q1606-Q1608&lt;0,0,Q1606-Q1608)</f>
        <v>17.800272150232125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0.60801006163458304</v>
      </c>
      <c r="G1608" s="1">
        <f t="shared" ref="G1608:K1608" si="1815">SUM(G1609:G1610)</f>
        <v>0.55088298415569315</v>
      </c>
      <c r="H1608" s="1">
        <f t="shared" si="1815"/>
        <v>0.91804345180322366</v>
      </c>
      <c r="I1608" s="1">
        <f t="shared" si="1815"/>
        <v>0.55158187810229242</v>
      </c>
      <c r="J1608" s="1">
        <f t="shared" si="1815"/>
        <v>0.52229676419929194</v>
      </c>
      <c r="K1608" s="1">
        <f t="shared" si="1815"/>
        <v>0.60120945759453803</v>
      </c>
      <c r="L1608" s="1">
        <f t="shared" ref="L1608:O1608" si="1816">SUM(L1609:L1610)</f>
        <v>0.63292237281497665</v>
      </c>
      <c r="M1608" s="1">
        <f t="shared" si="1816"/>
        <v>0.66729828058799767</v>
      </c>
      <c r="N1608" s="1">
        <f t="shared" si="1816"/>
        <v>0.6959367379586211</v>
      </c>
      <c r="O1608" s="1">
        <f t="shared" si="1816"/>
        <v>0.82470977956319758</v>
      </c>
      <c r="P1608" s="1">
        <f>SUM(P1609:P1610)</f>
        <v>1.0629612455445643</v>
      </c>
      <c r="Q1608" s="1">
        <f>SUM(Q1609:Q1610)</f>
        <v>1.1644817967234262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0.60801006163458304</v>
      </c>
      <c r="G1609" s="1">
        <f>[1]Transport!C$26/SUM([1]Transport!C$22,[1]Transport!C$26)*G1606*(G$34+G$582)/(G$34+G$582+G$38)</f>
        <v>0.55088298415569315</v>
      </c>
      <c r="H1609" s="1">
        <f>[1]Transport!D$26/SUM([1]Transport!D$22,[1]Transport!D$26)*H1606*(H$34+H$582)/(H$34+H$582+H$38)</f>
        <v>0.91804345180322366</v>
      </c>
      <c r="I1609" s="1">
        <f>[1]Transport!E$26/SUM([1]Transport!E$22,[1]Transport!E$26)*I1606*(I$34+I$582)/(I$34+I$582+I$38)</f>
        <v>0.55158187810229242</v>
      </c>
      <c r="J1609" s="1">
        <f>[1]Transport!F$26/SUM([1]Transport!F$22,[1]Transport!F$26)*J1606*(J$34+J$582)/(J$34+J$582+J$38)</f>
        <v>0.52229676419929194</v>
      </c>
      <c r="K1609" s="1">
        <f>[1]Transport!G$26/SUM([1]Transport!G$22,[1]Transport!G$26)*K1606*(K$34+K$582)/(K$34+K$582+K$38)</f>
        <v>0.60120945759453803</v>
      </c>
      <c r="L1609" s="1">
        <f>[1]Transport!H$26/SUM([1]Transport!H$22,[1]Transport!H$26)*L1606*(L$34+L$582)/(L$34+L$582+L$38)</f>
        <v>0.63292237281497665</v>
      </c>
      <c r="M1609" s="1">
        <f>[1]Transport!I$26/SUM([1]Transport!I$22,[1]Transport!I$26)*M1606*(M$34+M$582)/(M$34+M$582+M$38)</f>
        <v>0.66729828058799767</v>
      </c>
      <c r="N1609" s="1">
        <f>[1]Transport!J$26/SUM([1]Transport!J$22,[1]Transport!J$26)*N1606*(N$34+N$582)/(N$34+N$582+N$38)</f>
        <v>0.6959367379586211</v>
      </c>
      <c r="O1609" s="1">
        <f>[1]Transport!K$26/SUM([1]Transport!K$22,[1]Transport!K$26)*O1606*(O$34+O$582)/(O$34+O$582+O$38)</f>
        <v>0.82470977956319758</v>
      </c>
      <c r="P1609" s="1">
        <f>[1]Transport!L$26/SUM([1]Transport!L$22,[1]Transport!L$26)*P1606*(P$34+P$582)/(P$34+P$582+P$38)</f>
        <v>1.0629612455445643</v>
      </c>
      <c r="Q1609" s="1">
        <f>[1]Transport!M$26/SUM([1]Transport!M$22,[1]Transport!M$26)*Q1606*(Q$34+Q$582)/(Q$34+Q$582+Q$38)</f>
        <v>1.1644817967234262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0</v>
      </c>
      <c r="L1610" s="1">
        <f>(L$38+L$718)/([1]Transport!H$22+[1]Transport!H$26)*L1606</f>
        <v>0</v>
      </c>
      <c r="M1610" s="1">
        <f>(M$38+M$718)/([1]Transport!I$22+[1]Transport!I$26)*M1606</f>
        <v>0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19.23290468909661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11.810191846082118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11.49747483425482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4.9508360645946947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5.2122953216935137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6.1142889592106924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4.7931882992686985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0.45300614969106767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1.1567658087712054E-2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1.6467408979252616E-2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1.4078688205785381E-2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1.6849346164240497E-2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1.7900938827926816E-2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1.5942959245565911E-2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2.2314430056440539E-2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2.9703782841038681E-2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3.083076813135007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4.1953231756045044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11.198813252112176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14.777116373175755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15.388150884997403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16.011818903949091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16.625279446770104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17.153987273314286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17.747600036960225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18.343084340061605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18.935050164114511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5.583915481913166E-2</v>
      </c>
      <c r="G1614" s="1">
        <f t="shared" ref="G1614:K1614" si="1817">G1619</f>
        <v>8.4631031699175709E-3</v>
      </c>
      <c r="H1614" s="1">
        <f t="shared" si="1817"/>
        <v>1.0818836464171061E-2</v>
      </c>
      <c r="I1614" s="1">
        <f t="shared" si="1817"/>
        <v>1.0691664754436404E-2</v>
      </c>
      <c r="J1614" s="1">
        <f t="shared" si="1817"/>
        <v>9.9333866681075179E-3</v>
      </c>
      <c r="K1614" s="1">
        <f t="shared" si="1817"/>
        <v>9.6724242391887563E-3</v>
      </c>
      <c r="L1614" s="1">
        <f t="shared" ref="L1614:O1614" si="1818">L1619</f>
        <v>9.234218899965797E-3</v>
      </c>
      <c r="M1614" s="1">
        <f t="shared" si="1818"/>
        <v>8.7568279631024346E-3</v>
      </c>
      <c r="N1614" s="1">
        <f t="shared" si="1818"/>
        <v>8.4967186578428344E-3</v>
      </c>
      <c r="O1614" s="1">
        <f t="shared" si="1818"/>
        <v>8.4629616724233685E-3</v>
      </c>
      <c r="P1614" s="1">
        <f>P1619</f>
        <v>8.5016370348198235E-3</v>
      </c>
      <c r="Q1614" s="1">
        <f>Q1619</f>
        <v>8.4305079831127165E-3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5.1557265874326137E-2</v>
      </c>
      <c r="G1615" s="1">
        <f t="shared" ref="G1615:K1615" si="1819">IF(G1614-G1616&lt;0,0,G1614-G1616)</f>
        <v>7.4241597472679988E-3</v>
      </c>
      <c r="H1615" s="1">
        <f t="shared" si="1819"/>
        <v>1.0386120482711403E-2</v>
      </c>
      <c r="I1615" s="1">
        <f t="shared" si="1819"/>
        <v>7.2628512163618458E-3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4.2818889448055231E-3</v>
      </c>
      <c r="G1616" s="1">
        <f t="shared" ref="G1616:K1616" si="1821">SUM(G1617:G1618)</f>
        <v>1.0389434226495719E-3</v>
      </c>
      <c r="H1616" s="1">
        <f t="shared" si="1821"/>
        <v>4.3271598145965819E-4</v>
      </c>
      <c r="I1616" s="1">
        <f t="shared" si="1821"/>
        <v>3.4288135380745586E-3</v>
      </c>
      <c r="J1616" s="1">
        <f t="shared" si="1821"/>
        <v>1.2917103006941461E-2</v>
      </c>
      <c r="K1616" s="1">
        <f t="shared" si="1821"/>
        <v>9.9731283347849337E-3</v>
      </c>
      <c r="L1616" s="1">
        <f t="shared" ref="L1616:O1616" si="1822">SUM(L1617:L1618)</f>
        <v>9.5580772972690756E-3</v>
      </c>
      <c r="M1616" s="1">
        <f t="shared" si="1822"/>
        <v>9.7570241582141011E-3</v>
      </c>
      <c r="N1616" s="1">
        <f t="shared" si="1822"/>
        <v>9.0085205666827813E-3</v>
      </c>
      <c r="O1616" s="1">
        <f t="shared" si="1822"/>
        <v>9.2708326010184812E-3</v>
      </c>
      <c r="P1616" s="1">
        <f>SUM(P1617:P1618)</f>
        <v>9.1333486090436605E-3</v>
      </c>
      <c r="Q1616" s="1">
        <f>SUM(Q1617:Q1618)</f>
        <v>9.6272231840605557E-3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4.2818889448055231E-3</v>
      </c>
      <c r="G1617" s="1">
        <f>IF(SUM([1]Transport!C$24,[1]Transport!C$27)=0,0,[1]Transport!C$27/SUM([1]Transport!C$24,[1]Transport!C$27)*G1614*(G$47+G$614)/(G$47+G$614+G$49))</f>
        <v>1.0389434226495719E-3</v>
      </c>
      <c r="H1617" s="1">
        <f>IF(SUM([1]Transport!D$24,[1]Transport!D$27)=0,0,[1]Transport!D$27/SUM([1]Transport!D$24,[1]Transport!D$27)*H1614*(H$47+H$614)/(H$47+H$614+H$49))</f>
        <v>4.3271598145965819E-4</v>
      </c>
      <c r="I1617" s="1">
        <f>IF(SUM([1]Transport!E$24,[1]Transport!E$27)=0,0,[1]Transport!E$27/SUM([1]Transport!E$24,[1]Transport!E$27)*I1614*(I$47+I$614)/(I$47+I$614+I$49))</f>
        <v>3.4288135380745586E-3</v>
      </c>
      <c r="J1617" s="1">
        <f>IF(SUM([1]Transport!F$24,[1]Transport!F$27)=0,0,[1]Transport!F$27/SUM([1]Transport!F$24,[1]Transport!F$27)*J1614*(J$47+J$614)/(J$47+J$614+J$49))</f>
        <v>2.9837163388339435E-3</v>
      </c>
      <c r="K1617" s="1">
        <f>IF(SUM([1]Transport!G$24,[1]Transport!G$27)=0,0,[1]Transport!G$27/SUM([1]Transport!G$24,[1]Transport!G$27)*K1614*(K$47+K$614)/(K$47+K$614+K$49))</f>
        <v>3.0070409559617724E-4</v>
      </c>
      <c r="L1617" s="1">
        <f>IF(SUM([1]Transport!H$24,[1]Transport!H$27)=0,0,[1]Transport!H$27/SUM([1]Transport!H$24,[1]Transport!H$27)*L1614*(L$47+L$614)/(L$47+L$614+L$49))</f>
        <v>3.2385839730327806E-4</v>
      </c>
      <c r="M1617" s="1">
        <f>IF(SUM([1]Transport!I$24,[1]Transport!I$27)=0,0,[1]Transport!I$27/SUM([1]Transport!I$24,[1]Transport!I$27)*M1614*(M$47+M$614)/(M$47+M$614+M$49))</f>
        <v>1.0001961951116656E-3</v>
      </c>
      <c r="N1617" s="1">
        <f>IF(SUM([1]Transport!J$24,[1]Transport!J$27)=0,0,[1]Transport!J$27/SUM([1]Transport!J$24,[1]Transport!J$27)*N1614*(N$47+N$614)/(N$47+N$614+N$49))</f>
        <v>5.1180190883994676E-4</v>
      </c>
      <c r="O1617" s="1">
        <f>IF(SUM([1]Transport!K$24,[1]Transport!K$27)=0,0,[1]Transport!K$27/SUM([1]Transport!K$24,[1]Transport!K$27)*O1614*(O$47+O$614)/(O$47+O$614+O$49))</f>
        <v>8.0787092859511229E-4</v>
      </c>
      <c r="P1617" s="1">
        <f>IF(SUM([1]Transport!L$24,[1]Transport!L$27)=0,0,[1]Transport!L$27/SUM([1]Transport!L$24,[1]Transport!L$27)*P1614*(P$47+P$614)/(P$47+P$614+P$49))</f>
        <v>6.3171157422383631E-4</v>
      </c>
      <c r="Q1617" s="1">
        <f>IF(SUM([1]Transport!M$24,[1]Transport!M$27)=0,0,[1]Transport!M$27/SUM([1]Transport!M$24,[1]Transport!M$27)*Q1614*(Q$47+Q$614)/(Q$47+Q$614+Q$49))</f>
        <v>1.1967152009478401E-3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9.9333866681075179E-3</v>
      </c>
      <c r="K1618" s="1">
        <f>IF(([1]Transport!G$24+[1]Transport!G$27)=0,0,IF((K$49+K$716)/([1]Transport!G$24+[1]Transport!G$27)*K1614&gt;K1614,K1614,(K$49+K$716)/([1]Transport!G$24+[1]Transport!G$27)*K1614))</f>
        <v>9.6724242391887563E-3</v>
      </c>
      <c r="L1618" s="1">
        <f>IF(([1]Transport!H$24+[1]Transport!H$27)=0,0,IF((L$49+L$716)/([1]Transport!H$24+[1]Transport!H$27)*L1614&gt;L1614,L1614,(L$49+L$716)/([1]Transport!H$24+[1]Transport!H$27)*L1614))</f>
        <v>9.234218899965797E-3</v>
      </c>
      <c r="M1618" s="1">
        <f>IF(([1]Transport!I$24+[1]Transport!I$27)=0,0,IF((M$49+M$716)/([1]Transport!I$24+[1]Transport!I$27)*M1614&gt;M1614,M1614,(M$49+M$716)/([1]Transport!I$24+[1]Transport!I$27)*M1614))</f>
        <v>8.7568279631024346E-3</v>
      </c>
      <c r="N1618" s="1">
        <f>IF(([1]Transport!J$24+[1]Transport!J$27)=0,0,IF((N$49+N$716)/([1]Transport!J$24+[1]Transport!J$27)*N1614&gt;N1614,N1614,(N$49+N$716)/([1]Transport!J$24+[1]Transport!J$27)*N1614))</f>
        <v>8.4967186578428344E-3</v>
      </c>
      <c r="O1618" s="1">
        <f>IF(([1]Transport!K$24+[1]Transport!K$27)=0,0,IF((O$49+O$716)/([1]Transport!K$24+[1]Transport!K$27)*O1614&gt;O1614,O1614,(O$49+O$716)/([1]Transport!K$24+[1]Transport!K$27)*O1614))</f>
        <v>8.4629616724233685E-3</v>
      </c>
      <c r="P1618" s="1">
        <f>IF(([1]Transport!L$24+[1]Transport!L$27)=0,0,IF((P$49+P$716)/([1]Transport!L$24+[1]Transport!L$27)*P1614&gt;P1614,P1614,(P$49+P$716)/([1]Transport!L$24+[1]Transport!L$27)*P1614))</f>
        <v>8.5016370348198235E-3</v>
      </c>
      <c r="Q1618" s="1">
        <f>IF(([1]Transport!M$24+[1]Transport!M$27)=0,0,IF((Q$49+Q$716)/([1]Transport!M$24+[1]Transport!M$27)*Q1614&gt;Q1614,Q1614,(Q$49+Q$716)/([1]Transport!M$24+[1]Transport!M$27)*Q1614))</f>
        <v>8.4305079831127165E-3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5.583915481913166E-2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8.4631031699175709E-3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1.0818836464171061E-2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1.0691664754436404E-2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9.9333866681075179E-3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9.6724242391887563E-3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9.234218899965797E-3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8.7568279631024346E-3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8.4967186578428344E-3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8.4629616724233685E-3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8.5016370348198235E-3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8.4305079831127165E-3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2.2034231243509717</v>
      </c>
      <c r="G1620" s="3">
        <f t="shared" ref="G1620" si="1823">SUM(G1621:G1629)</f>
        <v>2.2263486419960752</v>
      </c>
      <c r="H1620" s="3">
        <f t="shared" ref="H1620" si="1824">SUM(H1621:H1629)</f>
        <v>2.2607577185747316</v>
      </c>
      <c r="I1620" s="3">
        <f t="shared" ref="I1620" si="1825">SUM(I1621:I1629)</f>
        <v>2.3180964502006929</v>
      </c>
      <c r="J1620" s="3">
        <f t="shared" ref="J1620" si="1826">SUM(J1621:J1629)</f>
        <v>2.4189048327198557</v>
      </c>
      <c r="K1620" s="3">
        <f t="shared" ref="K1620" si="1827">SUM(K1621:K1629)</f>
        <v>2.5201035820784816</v>
      </c>
      <c r="L1620" s="3">
        <f t="shared" ref="L1620:O1620" si="1828">SUM(L1621:L1629)</f>
        <v>2.6223391290305735</v>
      </c>
      <c r="M1620" s="3">
        <f t="shared" si="1828"/>
        <v>2.7245756372102168</v>
      </c>
      <c r="N1620" s="3">
        <f t="shared" si="1828"/>
        <v>2.8129688519688401</v>
      </c>
      <c r="O1620" s="3">
        <f t="shared" si="1828"/>
        <v>2.9109960027741102</v>
      </c>
      <c r="P1620" s="3">
        <f>SUM(P1621:P1629)</f>
        <v>3.0146672270035051</v>
      </c>
      <c r="Q1620" s="3">
        <f>SUM(Q1621:Q1629)</f>
        <v>3.1326915449027783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2.0986395219805398E-3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3.2038848474105733E-3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3.4217548009515008E-3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1.4694356852778825E-3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7.9347026669101021E-4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1.5330497667606368E-3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2.0946473429140603E-3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3.7597382076265456E-3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5.6159872812089635E-3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6.8455620170690028E-3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1.241245269435391E-2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3.2777197728117498E-2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6.358198576595517E-4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4.8804100130516549E-4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4.738197272078805E-4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2.3872679738560748E-5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2.3443963661433253E-5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2.3065877032469852E-5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2.2191849624504802E-5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2.1243156296817072E-5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2.0289687393686851E-5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1.8642713631548812E-5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1.9711671101449828E-5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4.4555799376028807E-5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1.5762069677002761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0.99201136171486637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1.0009705468989762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0.43101995478346378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0.61871777569737185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0.72578759094270151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0.56896829899090529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5.3773422267068001E-2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1.373121674873081E-3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1.9547393281299625E-3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1.6711897760601508E-3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2.0000766144821543E-3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2.124904359968433E-3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1.8924853013212329E-3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2.6488012820405009E-3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3.5259434308557163E-3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0.5039808614156841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0.68579627304464241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1.8306347495422342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2.4155686965905021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2.515452584760463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2.6174016325719198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2.7176820963924362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2.8041083004765386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2.9011443103141961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2.9984862548152114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3.0952530446219995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5.7639215736833387E-3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8.7690207410757082E-4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1.1270251120481388E-3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1.1750152429105239E-3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1.1461002241280021E-3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1.1401423460958256E-3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1.1494674900549553E-3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1.1124828393751375E-3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1.099370163730237E-3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1.095002427892194E-3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1.1000065407976941E-3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1.0908033224295008E-3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0.26872776416540894</v>
      </c>
      <c r="G1632" s="1">
        <f t="shared" ref="G1632:K1632" si="1832">IFERROR(G1622/G1596,"-")</f>
        <v>0.27045100045796489</v>
      </c>
      <c r="H1632" s="1">
        <f t="shared" si="1832"/>
        <v>0.27165494654599853</v>
      </c>
      <c r="I1632" s="1">
        <f t="shared" si="1832"/>
        <v>0.27976823709906801</v>
      </c>
      <c r="J1632" s="1">
        <f t="shared" si="1832"/>
        <v>0.3030818662369083</v>
      </c>
      <c r="K1632" s="1">
        <f t="shared" si="1832"/>
        <v>0.31271935493277708</v>
      </c>
      <c r="L1632" s="1">
        <f t="shared" ref="L1632:O1632" si="1833">IFERROR(L1622/L1596,"-")</f>
        <v>0.3255750565641331</v>
      </c>
      <c r="M1632" s="1">
        <f t="shared" si="1833"/>
        <v>0.33625744503802146</v>
      </c>
      <c r="N1632" s="1">
        <f t="shared" si="1833"/>
        <v>0.33941433665773896</v>
      </c>
      <c r="O1632" s="1">
        <f t="shared" si="1833"/>
        <v>0.3394143366577389</v>
      </c>
      <c r="P1632" s="1">
        <f>IFERROR(P1622/P1596,"-")</f>
        <v>0.33941433665773874</v>
      </c>
      <c r="Q1632" s="1">
        <f>IFERROR(Q1622/Q1596,"-")</f>
        <v>0.33941433665773885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0.17445873125089906</v>
      </c>
      <c r="G1633" s="1">
        <f t="shared" ref="G1633:K1633" si="1834">IFERROR(G1623/G1598,"-")</f>
        <v>0.1750649728812039</v>
      </c>
      <c r="H1633" s="1">
        <f t="shared" si="1834"/>
        <v>0.17525658308797251</v>
      </c>
      <c r="I1633" s="1">
        <f t="shared" si="1834"/>
        <v>0.18030574103539376</v>
      </c>
      <c r="J1633" s="1">
        <f t="shared" si="1834"/>
        <v>0.19414412058849329</v>
      </c>
      <c r="K1633" s="1">
        <f t="shared" si="1834"/>
        <v>0.19957088536792239</v>
      </c>
      <c r="L1633" s="1">
        <f t="shared" ref="L1633:O1633" si="1835">IFERROR(L1623/L1598,"-")</f>
        <v>0.20863515210310529</v>
      </c>
      <c r="M1633" s="1">
        <f t="shared" si="1835"/>
        <v>0.21506940226771643</v>
      </c>
      <c r="N1633" s="1">
        <f t="shared" si="1835"/>
        <v>0.21890981102623219</v>
      </c>
      <c r="O1633" s="1">
        <f t="shared" si="1835"/>
        <v>0.21890981102623194</v>
      </c>
      <c r="P1633" s="1">
        <f>IFERROR(P1623/P1598,"-")</f>
        <v>0.21890981102623208</v>
      </c>
      <c r="Q1633" s="1">
        <f>IFERROR(Q1623/Q1598,"-")</f>
        <v>0.21890981102623205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8.1953661871669803E-2</v>
      </c>
      <c r="G1636" s="1">
        <f t="shared" ref="G1636:K1636" si="1840">IFERROR(G1626/G1611,"-")</f>
        <v>8.3996210615660205E-2</v>
      </c>
      <c r="H1636" s="1">
        <f t="shared" si="1840"/>
        <v>8.7060033731646044E-2</v>
      </c>
      <c r="I1636" s="1">
        <f t="shared" si="1840"/>
        <v>8.706003373164603E-2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0.11870351496053486</v>
      </c>
      <c r="G1637" s="1">
        <f t="shared" ref="G1637:K1637" si="1843">IFERROR(G1627/G1612,"-")</f>
        <v>0.11870351496053518</v>
      </c>
      <c r="H1637" s="1">
        <f t="shared" si="1843"/>
        <v>0.11870351496053543</v>
      </c>
      <c r="I1637" s="1">
        <f t="shared" si="1843"/>
        <v>0.11870351496053498</v>
      </c>
      <c r="J1637" s="1">
        <f t="shared" si="1843"/>
        <v>0.11870351496053495</v>
      </c>
      <c r="K1637" s="1">
        <f t="shared" si="1843"/>
        <v>0.11870351496053508</v>
      </c>
      <c r="L1637" s="1">
        <f t="shared" ref="L1637:O1637" si="1844">IFERROR(L1627/L1612,"-")</f>
        <v>0.11870351496053487</v>
      </c>
      <c r="M1637" s="1">
        <f t="shared" si="1844"/>
        <v>0.11870351496053497</v>
      </c>
      <c r="N1637" s="1">
        <f t="shared" si="1844"/>
        <v>0.11870351496053502</v>
      </c>
      <c r="O1637" s="1">
        <f t="shared" si="1844"/>
        <v>0.11870351496053499</v>
      </c>
      <c r="P1637" s="1">
        <f t="shared" si="1842"/>
        <v>0.11870351496053498</v>
      </c>
      <c r="Q1637" s="1">
        <f t="shared" si="1842"/>
        <v>0.11870351496053494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0.16346685209675796</v>
      </c>
      <c r="H1638" s="1">
        <f t="shared" si="1845"/>
        <v>0.16346685209675796</v>
      </c>
      <c r="I1638" s="1">
        <f t="shared" si="1845"/>
        <v>0.16346685209675796</v>
      </c>
      <c r="J1638" s="1">
        <f t="shared" si="1845"/>
        <v>0.16346685209675801</v>
      </c>
      <c r="K1638" s="1">
        <f t="shared" si="1845"/>
        <v>0.16346685209675779</v>
      </c>
      <c r="L1638" s="1">
        <f t="shared" ref="L1638:O1638" si="1846">IFERROR(L1628/L1613,"-")</f>
        <v>0.16346685209675799</v>
      </c>
      <c r="M1638" s="1">
        <f t="shared" si="1846"/>
        <v>0.16346685209675782</v>
      </c>
      <c r="N1638" s="1">
        <f t="shared" si="1846"/>
        <v>0.16346685209675818</v>
      </c>
      <c r="O1638" s="1">
        <f t="shared" si="1846"/>
        <v>0.16346685209675813</v>
      </c>
      <c r="P1638" s="1">
        <f t="shared" si="1842"/>
        <v>0.16346685209675818</v>
      </c>
      <c r="Q1638" s="1">
        <f t="shared" si="1842"/>
        <v>0.16346685209675796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0.10322365358775987</v>
      </c>
      <c r="G1639" s="1">
        <f t="shared" ref="G1639:K1639" si="1847">IFERROR(G1629/G1619,"-")</f>
        <v>0.1036147210428148</v>
      </c>
      <c r="H1639" s="1">
        <f t="shared" si="1847"/>
        <v>0.10417248802868298</v>
      </c>
      <c r="I1639" s="1">
        <f t="shared" si="1847"/>
        <v>0.10990012031783568</v>
      </c>
      <c r="J1639" s="1">
        <f t="shared" si="1847"/>
        <v>0.11537859769495452</v>
      </c>
      <c r="K1639" s="1">
        <f t="shared" si="1847"/>
        <v>0.11787555197138989</v>
      </c>
      <c r="L1639" s="1">
        <f t="shared" ref="L1639:O1639" si="1848">IFERROR(L1629/L1619,"-")</f>
        <v>0.12447912514389418</v>
      </c>
      <c r="M1639" s="1">
        <f t="shared" si="1848"/>
        <v>0.1270417603340695</v>
      </c>
      <c r="N1639" s="1">
        <f t="shared" si="1848"/>
        <v>0.129387615148993</v>
      </c>
      <c r="O1639" s="1">
        <f t="shared" si="1848"/>
        <v>0.12938761514899311</v>
      </c>
      <c r="P1639" s="1">
        <f>IFERROR(P1629/P1619,"-")</f>
        <v>0.12938761514899308</v>
      </c>
      <c r="Q1639" s="1">
        <f>IFERROR(Q1629/Q1619,"-")</f>
        <v>0.12938761514899294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10.96683658037044</v>
      </c>
      <c r="G1640" s="1">
        <f t="shared" ref="G1640:K1640" si="1849">G1641+G1645+G1649+G1655</f>
        <v>10.359676263389765</v>
      </c>
      <c r="H1640" s="1">
        <f t="shared" si="1849"/>
        <v>11.550160532409468</v>
      </c>
      <c r="I1640" s="1">
        <f t="shared" si="1849"/>
        <v>12.708182919832645</v>
      </c>
      <c r="J1640" s="1">
        <f t="shared" si="1849"/>
        <v>14.049401011169897</v>
      </c>
      <c r="K1640" s="1">
        <f t="shared" si="1849"/>
        <v>14.326433949745971</v>
      </c>
      <c r="L1640" s="1">
        <f t="shared" ref="L1640:O1640" si="1850">L1641+L1645+L1649+L1655</f>
        <v>14.963988147801761</v>
      </c>
      <c r="M1640" s="1">
        <f t="shared" si="1850"/>
        <v>14.990328120209092</v>
      </c>
      <c r="N1640" s="1">
        <f t="shared" si="1850"/>
        <v>15.595559565789555</v>
      </c>
      <c r="O1640" s="1">
        <f t="shared" si="1850"/>
        <v>18.493874980000623</v>
      </c>
      <c r="P1640" s="1">
        <f>P1641+P1645+P1649+P1655</f>
        <v>20.883481515308141</v>
      </c>
      <c r="Q1640" s="1">
        <f>Q1641+Q1645+Q1649+Q1655</f>
        <v>21.41685139672661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9.2070288166420831</v>
      </c>
      <c r="G1641" s="1">
        <f t="shared" ref="G1641:K1641" si="1853">SUM(G1642:G1644)</f>
        <v>9.5628203106461314</v>
      </c>
      <c r="H1641" s="1">
        <f t="shared" si="1853"/>
        <v>9.9536076767040598</v>
      </c>
      <c r="I1641" s="1">
        <f t="shared" si="1853"/>
        <v>10.605532807327199</v>
      </c>
      <c r="J1641" s="1">
        <f t="shared" si="1853"/>
        <v>11.359294540327991</v>
      </c>
      <c r="K1641" s="1">
        <f t="shared" si="1853"/>
        <v>12.663848336244861</v>
      </c>
      <c r="L1641" s="1">
        <f t="shared" ref="L1641:O1641" si="1854">SUM(L1642:L1644)</f>
        <v>14.139892245358718</v>
      </c>
      <c r="M1641" s="1">
        <f t="shared" si="1854"/>
        <v>14.986356922119825</v>
      </c>
      <c r="N1641" s="1">
        <f t="shared" si="1854"/>
        <v>15.591425907825595</v>
      </c>
      <c r="O1641" s="1">
        <f t="shared" si="1854"/>
        <v>18.488343018490941</v>
      </c>
      <c r="P1641" s="1">
        <f>SUM(P1642:P1644)</f>
        <v>20.878033497229563</v>
      </c>
      <c r="Q1641" s="1">
        <f>SUM(Q1642:Q1644)</f>
        <v>21.406796689522849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9.7086950103474674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10.080002813930504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10.451452434602906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10.944918382428645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11.436856884828533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11.928021761583876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12.4164889783845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1.5023088035411363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1.6569081750807184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1.7456899275033648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1.8936925111805245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1.9807529375555506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2.0271633601058183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2.1032248629369001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2.1790666995104795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2.2138419539750189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2.2656794422276993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2.2806180325186407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2.3086589772538022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6.6987144890806073E-6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1.6296896340487877E-5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3.0298970593248595E-5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0.16833622584183863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0.92798996579157467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1.9566645684913144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2.3558377880064398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2.4326655714219325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4.7858066914347086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6.6693937031270449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6.6816487338845469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1.0507138711014929E-4</v>
      </c>
      <c r="K1645" s="1">
        <f t="shared" si="1856"/>
        <v>1.9533157544789227E-3</v>
      </c>
      <c r="L1645" s="1">
        <f t="shared" ref="L1645:O1645" si="1857">SUM(L1646:L1648)</f>
        <v>2.2242891657519252E-3</v>
      </c>
      <c r="M1645" s="1">
        <f t="shared" si="1857"/>
        <v>3.9711980892682608E-3</v>
      </c>
      <c r="N1645" s="1">
        <f t="shared" si="1857"/>
        <v>4.1336579639605605E-3</v>
      </c>
      <c r="O1645" s="1">
        <f t="shared" si="1857"/>
        <v>5.5319615096822506E-3</v>
      </c>
      <c r="P1645" s="1">
        <f>SUM(P1646:P1648)</f>
        <v>5.4480180785769512E-3</v>
      </c>
      <c r="Q1645" s="1">
        <f>SUM(Q1646:Q1648)</f>
        <v>1.0054707203761176E-2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8.7628723219110847E-4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9.1906290418717587E-4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1.4745616128854452E-3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1.5292188575830369E-3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2.0140831272079558E-3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1.9498630464189067E-3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3.857068159606247E-3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9.5855644262286507E-4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1.1464215938296143E-3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2.2461272153520744E-3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2.3133513085070779E-3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3.1299183542619121E-3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3.0397022341624195E-3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5.6874399858673381E-3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1.0507138711014929E-4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1.1847207966494931E-4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1.5880466773513492E-4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2.5050926103074151E-4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2.9108779787044532E-4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3.879600282123827E-4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4.5845279799562475E-4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5.1019905828759082E-4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0.79685595274363485</v>
      </c>
      <c r="H1649" s="1">
        <f t="shared" si="1859"/>
        <v>1.5965528557054076</v>
      </c>
      <c r="I1649" s="1">
        <f t="shared" si="1859"/>
        <v>2.1026501125054455</v>
      </c>
      <c r="J1649" s="1">
        <f t="shared" si="1859"/>
        <v>2.6900013994547955</v>
      </c>
      <c r="K1649" s="1">
        <f t="shared" si="1859"/>
        <v>1.6606322977466299</v>
      </c>
      <c r="L1649" s="1">
        <f t="shared" ref="L1649:O1649" si="1860">L1654</f>
        <v>0.82187161327728919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1.6634693050283382</v>
      </c>
      <c r="G1650" s="1">
        <f t="shared" ref="G1650:K1650" si="1862">G1649-G1651</f>
        <v>0.75323455645041282</v>
      </c>
      <c r="H1650" s="1">
        <f t="shared" si="1862"/>
        <v>1.5091492931379784</v>
      </c>
      <c r="I1650" s="1">
        <f t="shared" si="1862"/>
        <v>1.9627517865548476</v>
      </c>
      <c r="J1650" s="1">
        <f t="shared" si="1862"/>
        <v>2.5239164224507475</v>
      </c>
      <c r="K1650" s="1">
        <f t="shared" si="1862"/>
        <v>1.5696505455779199</v>
      </c>
      <c r="L1650" s="1">
        <f t="shared" ref="L1650:O1650" si="1863">L1649-L1651</f>
        <v>0.77684333036779774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9.6338458700019808E-2</v>
      </c>
      <c r="G1651" s="1">
        <f t="shared" ref="G1651:K1651" si="1864">SUM(G1652:G1653)</f>
        <v>4.3621396293222009E-2</v>
      </c>
      <c r="H1651" s="1">
        <f t="shared" si="1864"/>
        <v>8.7403562567429108E-2</v>
      </c>
      <c r="I1651" s="1">
        <f t="shared" si="1864"/>
        <v>0.13989832595059795</v>
      </c>
      <c r="J1651" s="1">
        <f t="shared" si="1864"/>
        <v>0.16608497700404792</v>
      </c>
      <c r="K1651" s="1">
        <f t="shared" si="1864"/>
        <v>9.0981752168710017E-2</v>
      </c>
      <c r="L1651" s="1">
        <f t="shared" ref="L1651:O1651" si="1865">SUM(L1652:L1653)</f>
        <v>4.5028282909491436E-2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9.6338458700019808E-2</v>
      </c>
      <c r="G1652" s="1">
        <f>[1]Transport!C$25/SUM([1]Transport!C$21,[1]Transport!C$25)*G1649*(G$35+G$600)/(G$35+G$600+G$39)</f>
        <v>4.3621396293222009E-2</v>
      </c>
      <c r="H1652" s="1">
        <f>[1]Transport!D$25/SUM([1]Transport!D$21,[1]Transport!D$25)*H1649*(H$35+H$600)/(H$35+H$600+H$39)</f>
        <v>8.7403562567429108E-2</v>
      </c>
      <c r="I1652" s="1">
        <f>[1]Transport!E$25/SUM([1]Transport!E$21,[1]Transport!E$25)*I1649*(I$35+I$600)/(I$35+I$600+I$39)</f>
        <v>0.13989832595059795</v>
      </c>
      <c r="J1652" s="1">
        <f>[1]Transport!F$25/SUM([1]Transport!F$21,[1]Transport!F$25)*J1649*(J$35+J$600)/(J$35+J$600+J$39)</f>
        <v>0.16608497700404792</v>
      </c>
      <c r="K1652" s="1">
        <f>[1]Transport!G$25/SUM([1]Transport!G$21,[1]Transport!G$25)*K1649*(K$35+K$600)/(K$35+K$600+K$39)</f>
        <v>9.0981752168710017E-2</v>
      </c>
      <c r="L1652" s="1">
        <f>[1]Transport!H$25/SUM([1]Transport!H$21,[1]Transport!H$25)*L1649*(L$35+L$600)/(L$35+L$600+L$39)</f>
        <v>4.5028282909491436E-2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0</v>
      </c>
      <c r="L1653" s="1">
        <f>(L$39+L$719)/([1]Transport!H$21+[1]Transport!H$25)*L1649</f>
        <v>0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0.79685595274363485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1.5965528557054076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2.1026501125054455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2.6900013994547955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1.6606322977466299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0.82187161327728919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0.39609081576152999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2.9752653679655794E-3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3.1347774606850665E-3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3.2646424678783306E-3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3.1877692806511373E-3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3.1860211670711237E-3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3.202717443418439E-3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2.8484208749692138E-3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1.8926375055763659E-3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2.9011536749087049E-3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2.9536694312827533E-3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5.5904200447874806E-3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17.380478522518768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15.763122093087631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14.414980494673681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13.875534152756028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13.336553255243189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12.258430547774296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12.258059151842042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12.257392190286629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6.6985943152433398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2.0441711685682997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2.0440408003403898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30.625759799116398</v>
      </c>
      <c r="G1663" s="1">
        <f>IF([1]Transport!C$23+[1]Transport_Aviation_Intl!C$11&lt;0,0,[1]Transport!C$23+[1]Transport_Aviation_Intl!C$11)</f>
        <v>59.879937061431939</v>
      </c>
      <c r="H1663" s="1">
        <f>IF([1]Transport!D$23+[1]Transport_Aviation_Intl!D$11&lt;0,0,[1]Transport!D$23+[1]Transport_Aviation_Intl!D$11)</f>
        <v>86.116270324721853</v>
      </c>
      <c r="I1663" s="1">
        <f>IF([1]Transport!E$23+[1]Transport_Aviation_Intl!E$11&lt;0,0,[1]Transport!E$23+[1]Transport_Aviation_Intl!E$11)</f>
        <v>86.964874303240677</v>
      </c>
      <c r="J1663" s="1">
        <f>IF([1]Transport!F$23+[1]Transport_Aviation_Intl!F$11&lt;0,0,[1]Transport!F$23+[1]Transport_Aviation_Intl!F$11)</f>
        <v>91.103790454333705</v>
      </c>
      <c r="K1663" s="1">
        <f>IF([1]Transport!G$23+[1]Transport_Aviation_Intl!G$11&lt;0,0,[1]Transport!G$23+[1]Transport_Aviation_Intl!G$11)</f>
        <v>94.035454716582208</v>
      </c>
      <c r="L1663" s="1">
        <f>IF([1]Transport!H$23+[1]Transport_Aviation_Intl!H$11&lt;0,0,[1]Transport!H$23+[1]Transport_Aviation_Intl!H$11)</f>
        <v>95.92589001225808</v>
      </c>
      <c r="M1663" s="1">
        <f>IF([1]Transport!I$23+[1]Transport_Aviation_Intl!I$11&lt;0,0,[1]Transport!I$23+[1]Transport_Aviation_Intl!I$11)</f>
        <v>97.561097298299259</v>
      </c>
      <c r="N1663" s="1">
        <f>IF([1]Transport!J$23+[1]Transport_Aviation_Intl!J$11&lt;0,0,[1]Transport!J$23+[1]Transport_Aviation_Intl!J$11)</f>
        <v>95.310219535985155</v>
      </c>
      <c r="O1663" s="1">
        <f>IF([1]Transport!K$23+[1]Transport_Aviation_Intl!K$11&lt;0,0,[1]Transport!K$23+[1]Transport_Aviation_Intl!K$11)</f>
        <v>95.632117787222256</v>
      </c>
      <c r="P1663" s="1">
        <f>IF([1]Transport!L$23+[1]Transport_Aviation_Intl!L$11&lt;0,0,[1]Transport!L$23+[1]Transport_Aviation_Intl!L$11)</f>
        <v>97.189427003115455</v>
      </c>
      <c r="Q1663" s="1">
        <f>IF([1]Transport!M$23+[1]Transport_Aviation_Intl!M$11&lt;0,0,[1]Transport!M$23+[1]Transport_Aviation_Intl!M$11)</f>
        <v>98.854843986220871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4.2402247055905598E-3</v>
      </c>
      <c r="G1664" s="1">
        <f t="shared" si="1871"/>
        <v>6.2955017641868797E-5</v>
      </c>
      <c r="H1664" s="1">
        <f t="shared" si="1871"/>
        <v>7.3001032612302497E-3</v>
      </c>
      <c r="I1664" s="1">
        <f t="shared" si="1871"/>
        <v>6.3296481119210242</v>
      </c>
      <c r="J1664" s="1">
        <f t="shared" si="1871"/>
        <v>6.3296481119210242</v>
      </c>
      <c r="K1664" s="1">
        <f t="shared" si="1871"/>
        <v>6.9353175701919731</v>
      </c>
      <c r="L1664" s="1">
        <f t="shared" ref="L1664:O1664" si="1872">L36</f>
        <v>7.112143787866815</v>
      </c>
      <c r="M1664" s="1">
        <f t="shared" si="1872"/>
        <v>7.3660127556601322</v>
      </c>
      <c r="N1664" s="1">
        <f t="shared" si="1872"/>
        <v>7.5251347841662408</v>
      </c>
      <c r="O1664" s="1">
        <f t="shared" si="1872"/>
        <v>7.5278836819241048</v>
      </c>
      <c r="P1664" s="1">
        <f>P36</f>
        <v>7.407101249468611</v>
      </c>
      <c r="Q1664" s="1">
        <f>Q36</f>
        <v>7.3839770461233947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0.60566945827094898</v>
      </c>
      <c r="K1665" s="1">
        <f t="shared" si="1873"/>
        <v>0.17682621767484186</v>
      </c>
      <c r="L1665" s="1">
        <f t="shared" ref="L1665:O1665" si="1874">L40</f>
        <v>0.25386896779331725</v>
      </c>
      <c r="M1665" s="1">
        <f t="shared" si="1874"/>
        <v>0.15912202850610857</v>
      </c>
      <c r="N1665" s="1">
        <f t="shared" si="1874"/>
        <v>2.7488977578640217E-3</v>
      </c>
      <c r="O1665" s="1">
        <f t="shared" si="1874"/>
        <v>2.3390689350677896E-2</v>
      </c>
      <c r="P1665" s="1">
        <f>P40</f>
        <v>0</v>
      </c>
      <c r="Q1665" s="1">
        <f>Q40</f>
        <v>0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0.24500981472580266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0.25419612607553854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0.26337245122378522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0.27580759716044384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0.28820425207889871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0.30058141193830717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0.31289059183806023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2.5094614657841369E-2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2.7677047541137739E-2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2.9160060794100513E-2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3.1632300720398479E-2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3.3086560887601695E-2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3.3861802081197392E-2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3.5132335875143861E-2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3.6399200356847503E-2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3.698008732786106E-2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3.7845982401806665E-2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3.8095517095338975E-2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3.856391393965751E-2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1.6528349880666301E-5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4.0210820318377702E-5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7.4759416572472298E-5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4.9727852543043503E-4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1.4665835980639601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3.2923197298332898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4.0376708413787599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4.0379640435343003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9.53184406290762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14.131989852517099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14.132046105432099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1.5722243699911321E-5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1.7123043130974912E-5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2.8488644461584225E-5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2.9544626658484449E-5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3.8912241866125953E-5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3.767150493597257E-5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7.4518855301067608E-5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6.994464619749532E-6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7.5841364741633909E-6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1.3328743117182235E-5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1.3727657596658014E-5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1.8573247960566457E-5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1.803789649800627E-5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3.3749836628970141E-5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1.8844324862146399E-4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2.12477099399095E-4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2.8481271930758101E-4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4.4928291380513601E-4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5.22059637485039E-4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6.9579787668525201E-4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8.2222512683998404E-4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9.1503091975491703E-4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0.72228001223433402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1.4471350966021499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1.9058678594995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2.4382502722341601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1.50521748906235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0.74495451386049005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1.6053853421586278E-3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1.2058970369158579E-5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1.2705484666786433E-5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1.3231837136248675E-5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1.2920264428504155E-5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1.2913179195001873E-5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1.2980850436671722E-5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1.1544860266912451E-5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7.6709996510024374E-6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1.1758590201324296E-5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1.1971440442128735E-5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2.2658385499690447E-5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17.176601688373101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15.5782172054329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14.2458896043557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13.712771086625301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13.180112553534601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12.114636462448299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12.114269423071899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12.113610285122199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6.6200183312479304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2.0201925913525001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2.0200637523725899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2.5236122307341277E-2</v>
      </c>
      <c r="L1678" s="7">
        <f t="shared" ref="L1678:O1678" si="1879">IFERROR(L1667/L1642,"-")</f>
        <v>2.5217862610538263E-2</v>
      </c>
      <c r="M1678" s="7">
        <f t="shared" si="1879"/>
        <v>2.5199602913735294E-2</v>
      </c>
      <c r="N1678" s="7">
        <f t="shared" si="1879"/>
        <v>2.5199602913735294E-2</v>
      </c>
      <c r="O1678" s="7">
        <f t="shared" si="1879"/>
        <v>2.5199602913735301E-2</v>
      </c>
      <c r="P1678" s="7">
        <f t="shared" ref="P1678:Q1680" si="1880">IFERROR(P1667/P1642,"-")</f>
        <v>2.5199602913735304E-2</v>
      </c>
      <c r="Q1678" s="7">
        <f t="shared" si="1880"/>
        <v>2.5199602913735297E-2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1.6704032219401307E-2</v>
      </c>
      <c r="G1679" s="7">
        <f t="shared" si="1878"/>
        <v>1.6704032219401303E-2</v>
      </c>
      <c r="H1679" s="7">
        <f t="shared" si="1878"/>
        <v>1.6704032219401293E-2</v>
      </c>
      <c r="I1679" s="7">
        <f t="shared" si="1878"/>
        <v>1.6704032219401321E-2</v>
      </c>
      <c r="J1679" s="7">
        <f t="shared" si="1878"/>
        <v>1.6704032219401303E-2</v>
      </c>
      <c r="K1679" s="7">
        <f t="shared" si="1878"/>
        <v>1.6704032219401303E-2</v>
      </c>
      <c r="L1679" s="7">
        <f t="shared" ref="L1679:O1679" si="1881">IFERROR(L1668/L1643,"-")</f>
        <v>1.67040322194013E-2</v>
      </c>
      <c r="M1679" s="7">
        <f t="shared" si="1881"/>
        <v>1.67040322194013E-2</v>
      </c>
      <c r="N1679" s="7">
        <f t="shared" si="1881"/>
        <v>1.6704032219401307E-2</v>
      </c>
      <c r="O1679" s="7">
        <f t="shared" si="1881"/>
        <v>1.6704032219401303E-2</v>
      </c>
      <c r="P1679" s="7">
        <f t="shared" si="1880"/>
        <v>1.67040322194013E-2</v>
      </c>
      <c r="Q1679" s="7">
        <f t="shared" si="1880"/>
        <v>1.6704032219401276E-2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2.4673913043478293</v>
      </c>
      <c r="H1680">
        <f t="shared" si="1878"/>
        <v>2.4673913043478266</v>
      </c>
      <c r="I1680">
        <f t="shared" si="1878"/>
        <v>2.4673913043478333</v>
      </c>
      <c r="J1680">
        <f t="shared" si="1878"/>
        <v>2.9540790934546447E-3</v>
      </c>
      <c r="K1680">
        <f t="shared" si="1878"/>
        <v>1.5803873448275547</v>
      </c>
      <c r="L1680">
        <f t="shared" ref="L1680:O1680" si="1882">IFERROR(L1669/L1644,"-")</f>
        <v>1.6826183612921615</v>
      </c>
      <c r="M1680">
        <f t="shared" si="1882"/>
        <v>1.7139001937801173</v>
      </c>
      <c r="N1680">
        <f t="shared" si="1882"/>
        <v>1.6598927904315448</v>
      </c>
      <c r="O1680">
        <f t="shared" si="1882"/>
        <v>1.9916901532957916</v>
      </c>
      <c r="P1680">
        <f t="shared" si="1880"/>
        <v>2.1189317172700579</v>
      </c>
      <c r="Q1680">
        <f t="shared" si="1880"/>
        <v>2.1150537342324598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1.7941883805152232E-2</v>
      </c>
      <c r="L1681">
        <f t="shared" ref="L1681:O1681" si="1884">IFERROR(L1670/L1646,"-")</f>
        <v>1.8630980592257308E-2</v>
      </c>
      <c r="M1681">
        <f t="shared" si="1884"/>
        <v>1.9320077379362401E-2</v>
      </c>
      <c r="N1681">
        <f t="shared" si="1884"/>
        <v>1.9320077379362404E-2</v>
      </c>
      <c r="O1681">
        <f t="shared" si="1884"/>
        <v>1.9320077379362421E-2</v>
      </c>
      <c r="P1681">
        <f t="shared" ref="P1681:Q1683" si="1885">IFERROR(P1670/P1646,"-")</f>
        <v>1.9320077379362397E-2</v>
      </c>
      <c r="Q1681">
        <f t="shared" si="1885"/>
        <v>1.9320077379362397E-2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7.2968729943651712E-3</v>
      </c>
      <c r="L1682">
        <f t="shared" ref="L1682:O1682" si="1886">IFERROR(L1671/L1647,"-")</f>
        <v>6.6154864100462637E-3</v>
      </c>
      <c r="M1682">
        <f t="shared" si="1886"/>
        <v>5.9340998257273649E-3</v>
      </c>
      <c r="N1682">
        <f t="shared" si="1886"/>
        <v>5.9340998257273615E-3</v>
      </c>
      <c r="O1682">
        <f t="shared" si="1886"/>
        <v>5.9340998257273537E-3</v>
      </c>
      <c r="P1682">
        <f t="shared" si="1885"/>
        <v>5.9340998257273563E-3</v>
      </c>
      <c r="Q1682">
        <f t="shared" si="1885"/>
        <v>5.934099825727351E-3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1.793478260869571</v>
      </c>
      <c r="K1683">
        <f t="shared" si="1883"/>
        <v>1.7934782608695747</v>
      </c>
      <c r="L1683">
        <f t="shared" ref="L1683:O1683" si="1887">IFERROR(L1672/L1648,"-")</f>
        <v>1.7934782608695783</v>
      </c>
      <c r="M1683">
        <f t="shared" si="1887"/>
        <v>1.7934782608695723</v>
      </c>
      <c r="N1683">
        <f t="shared" si="1887"/>
        <v>1.7934782608695694</v>
      </c>
      <c r="O1683">
        <f t="shared" si="1887"/>
        <v>1.7934782608695663</v>
      </c>
      <c r="P1683">
        <f t="shared" si="1885"/>
        <v>1.7934782608695758</v>
      </c>
      <c r="Q1683">
        <f t="shared" si="1885"/>
        <v>1.7934782608695627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0.90641226905248018</v>
      </c>
      <c r="H1684" s="4">
        <f t="shared" si="1888"/>
        <v>0.90641226905247663</v>
      </c>
      <c r="I1684" s="4">
        <f t="shared" si="1888"/>
        <v>0.90641226905247374</v>
      </c>
      <c r="J1684" s="4">
        <f t="shared" si="1888"/>
        <v>0.90641226905247707</v>
      </c>
      <c r="K1684" s="4">
        <f t="shared" si="1888"/>
        <v>0.90641226905247618</v>
      </c>
      <c r="L1684" s="4">
        <f t="shared" ref="L1684:O1684" si="1889">IFERROR(L1673/L1654,"-")</f>
        <v>0.90641226905247996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4.0530738867855104E-3</v>
      </c>
      <c r="G1686" s="1">
        <f t="shared" si="1890"/>
        <v>4.0530738867855121E-3</v>
      </c>
      <c r="H1686">
        <f t="shared" si="1890"/>
        <v>4.0530738867855095E-3</v>
      </c>
      <c r="I1686">
        <f t="shared" si="1890"/>
        <v>4.053073886785513E-3</v>
      </c>
      <c r="J1686">
        <f t="shared" si="1890"/>
        <v>4.0530738867855104E-3</v>
      </c>
      <c r="K1686">
        <f t="shared" si="1890"/>
        <v>4.0530738867855121E-3</v>
      </c>
      <c r="L1686">
        <f t="shared" ref="L1686:O1686" si="1893">IFERROR(L1675/L1661,"-")</f>
        <v>4.0530738867855095E-3</v>
      </c>
      <c r="M1686">
        <f t="shared" si="1893"/>
        <v>4.0530738867855087E-3</v>
      </c>
      <c r="N1686">
        <f t="shared" si="1893"/>
        <v>4.0530738867855121E-3</v>
      </c>
      <c r="O1686">
        <f t="shared" si="1893"/>
        <v>4.0530738867855121E-3</v>
      </c>
      <c r="P1686">
        <f t="shared" si="1892"/>
        <v>4.0530738867855095E-3</v>
      </c>
      <c r="Q1686">
        <f t="shared" si="1892"/>
        <v>4.0530738867855147E-3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0.98826978015124745</v>
      </c>
      <c r="H1687" s="4">
        <f t="shared" si="1890"/>
        <v>0.98826978015124201</v>
      </c>
      <c r="I1687" s="4">
        <f t="shared" si="1890"/>
        <v>0.98826978015124889</v>
      </c>
      <c r="J1687" s="4">
        <f t="shared" si="1890"/>
        <v>0.98826978015124567</v>
      </c>
      <c r="K1687" s="4">
        <f t="shared" si="1890"/>
        <v>0.98826978015124833</v>
      </c>
      <c r="L1687" s="4">
        <f t="shared" ref="L1687:O1687" si="1894">IFERROR(L1676/L1662,"-")</f>
        <v>0.98826978015125233</v>
      </c>
      <c r="M1687" s="4">
        <f t="shared" si="1894"/>
        <v>0.98826978015124567</v>
      </c>
      <c r="N1687" s="4">
        <f t="shared" si="1894"/>
        <v>0.98826978015124867</v>
      </c>
      <c r="O1687" s="4">
        <f t="shared" si="1894"/>
        <v>0.98826978015124733</v>
      </c>
      <c r="P1687" s="4">
        <f t="shared" si="1892"/>
        <v>0.98826978015124156</v>
      </c>
      <c r="Q1687" s="4">
        <f t="shared" si="1892"/>
        <v>0.98826978015125377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34.627977923061138</v>
      </c>
      <c r="G1688" s="3">
        <f t="shared" ref="G1688:K1688" si="1895">SUM(G1689:G1691,G1694:G1696,-G1701)</f>
        <v>32.364885050198865</v>
      </c>
      <c r="H1688" s="3">
        <f t="shared" si="1895"/>
        <v>30.889868800445491</v>
      </c>
      <c r="I1688" s="3">
        <f t="shared" si="1895"/>
        <v>27.271909946482431</v>
      </c>
      <c r="J1688" s="3">
        <f t="shared" si="1895"/>
        <v>23.700177652144546</v>
      </c>
      <c r="K1688" s="3">
        <f t="shared" si="1895"/>
        <v>22.320190908236128</v>
      </c>
      <c r="L1688" s="3">
        <f t="shared" ref="L1688:O1688" si="1896">SUM(L1689:L1691,L1694:L1696,-L1701)</f>
        <v>21.416346711350016</v>
      </c>
      <c r="M1688" s="3">
        <f>SUM(M1689:M1691,M1694:M1696,-M1701)</f>
        <v>20.413168994484618</v>
      </c>
      <c r="N1688" s="3">
        <f t="shared" si="1896"/>
        <v>19.751508874433426</v>
      </c>
      <c r="O1688" s="3">
        <f t="shared" si="1896"/>
        <v>18.539966184562118</v>
      </c>
      <c r="P1688" s="3">
        <f>SUM(P1689:P1691,P1694:P1696,-P1701)</f>
        <v>17.373210177524321</v>
      </c>
      <c r="Q1688" s="3">
        <f>SUM(Q1689:Q1691,Q1694:Q1696,-Q1701)</f>
        <v>15.714052821544922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2.6083554230574655</v>
      </c>
      <c r="G1689" s="1">
        <f>[1]Summary!C53+[1]Summary!C59</f>
        <v>2.386614380949549</v>
      </c>
      <c r="H1689" s="1">
        <f>[1]Summary!D53+[1]Summary!D59</f>
        <v>2.390691733593358</v>
      </c>
      <c r="I1689" s="1">
        <f>[1]Summary!E53+[1]Summary!E59</f>
        <v>2.4033373823159554</v>
      </c>
      <c r="J1689" s="1">
        <f>[1]Summary!F53+[1]Summary!F59</f>
        <v>2.375361587672975</v>
      </c>
      <c r="K1689" s="1">
        <f>[1]Summary!G53+[1]Summary!G59</f>
        <v>2.6075541560939675</v>
      </c>
      <c r="L1689" s="1">
        <f>[1]Summary!H53+[1]Summary!H59</f>
        <v>3.1154532262191457</v>
      </c>
      <c r="M1689" s="1">
        <f>[1]Summary!I53+[1]Summary!I59</f>
        <v>3.2938283592739928</v>
      </c>
      <c r="N1689" s="1">
        <f>[1]Summary!J53+[1]Summary!J59</f>
        <v>3.3734889814668452</v>
      </c>
      <c r="O1689" s="1">
        <f>[1]Summary!K53+[1]Summary!K59</f>
        <v>3.4740716229477369</v>
      </c>
      <c r="P1689" s="1">
        <f>[1]Summary!L53+[1]Summary!L59</f>
        <v>3.4230440717459616</v>
      </c>
      <c r="Q1689" s="1">
        <f>[1]Summary!M53+[1]Summary!M59</f>
        <v>3.3415681834166486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0</v>
      </c>
      <c r="L1690" s="1">
        <f>[1]Summary!H54+[1]Summary!H61+[1]Summary!H62</f>
        <v>0</v>
      </c>
      <c r="M1690" s="1">
        <f>[1]Summary!I54+[1]Summary!I61+[1]Summary!I62</f>
        <v>0</v>
      </c>
      <c r="N1690" s="1">
        <f>[1]Summary!J54+[1]Summary!J61+[1]Summary!J62</f>
        <v>0</v>
      </c>
      <c r="O1690" s="1">
        <f>[1]Summary!K54+[1]Summary!K61+[1]Summary!K62</f>
        <v>0</v>
      </c>
      <c r="P1690" s="1">
        <f>[1]Summary!L54+[1]Summary!L61+[1]Summary!L62</f>
        <v>0</v>
      </c>
      <c r="Q1690" s="1">
        <f>[1]Summary!M54+[1]Summary!M61+[1]Summary!M62</f>
        <v>0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6.4953643483191303</v>
      </c>
      <c r="G1691" s="1">
        <f>[1]Summary!C55+[1]Summary!C60</f>
        <v>6.0785597492802719</v>
      </c>
      <c r="H1691" s="1">
        <f>[1]Summary!D55+[1]Summary!D60</f>
        <v>5.762953360626434</v>
      </c>
      <c r="I1691" s="1">
        <f>[1]Summary!E55+[1]Summary!E60</f>
        <v>5.256356568348294</v>
      </c>
      <c r="J1691" s="1">
        <f>[1]Summary!F55+[1]Summary!F60</f>
        <v>4.9382714500338309</v>
      </c>
      <c r="K1691" s="1">
        <f>[1]Summary!G55+[1]Summary!G60</f>
        <v>4.585715271007035</v>
      </c>
      <c r="L1691" s="1">
        <f>[1]Summary!H55+[1]Summary!H60</f>
        <v>4.1709781197498383</v>
      </c>
      <c r="M1691" s="1">
        <f>[1]Summary!I55+[1]Summary!I60</f>
        <v>4.0396674018753567</v>
      </c>
      <c r="N1691" s="1">
        <f>[1]Summary!J55+[1]Summary!J60</f>
        <v>3.9600059182972918</v>
      </c>
      <c r="O1691" s="1">
        <f>[1]Summary!K55+[1]Summary!K60</f>
        <v>3.8045865075339269</v>
      </c>
      <c r="P1691" s="1">
        <f>[1]Summary!L55+[1]Summary!L60</f>
        <v>3.7470867808153416</v>
      </c>
      <c r="Q1691" s="1">
        <f>[1]Summary!M55+[1]Summary!M60</f>
        <v>3.6686837454365042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4.406017547834491</v>
      </c>
      <c r="G1692" s="1">
        <f t="shared" ref="G1692:K1692" si="1901">G1691-G1693</f>
        <v>3.9675465794061915</v>
      </c>
      <c r="H1692" s="1">
        <f t="shared" si="1901"/>
        <v>3.6606838895651741</v>
      </c>
      <c r="I1692" s="1">
        <f t="shared" si="1901"/>
        <v>3.1626995059356542</v>
      </c>
      <c r="J1692" s="1">
        <f t="shared" si="1901"/>
        <v>2.852736495264351</v>
      </c>
      <c r="K1692" s="1">
        <f t="shared" si="1901"/>
        <v>2.5083024238807248</v>
      </c>
      <c r="L1692" s="1">
        <f t="shared" ref="L1692:O1692" si="1902">L1691-L1693</f>
        <v>2.1003974180591882</v>
      </c>
      <c r="M1692" s="1">
        <f t="shared" si="1902"/>
        <v>1.9759188456203667</v>
      </c>
      <c r="N1692" s="1">
        <f t="shared" si="1902"/>
        <v>1.8962573620423018</v>
      </c>
      <c r="O1692" s="1">
        <f t="shared" si="1902"/>
        <v>1.7408379512789369</v>
      </c>
      <c r="P1692" s="1">
        <f>P1691-P1693</f>
        <v>1.6833382245603516</v>
      </c>
      <c r="Q1692" s="1">
        <f>Q1691-Q1693</f>
        <v>1.6049351891815142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2.0855349547694799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2.0774128471263102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2.0705807016906501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2.06374855625499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2.06374855625499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2.06374855625499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2.06374855625499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2.06374855625499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3.7927113234537102</v>
      </c>
      <c r="G1694" s="1">
        <f>[1]Summary!C56</f>
        <v>3.44276412278341</v>
      </c>
      <c r="H1694" s="1">
        <f>[1]Summary!D56</f>
        <v>3.4257962577228902</v>
      </c>
      <c r="I1694" s="1">
        <f>[1]Summary!E56</f>
        <v>3.4397560524827799</v>
      </c>
      <c r="J1694" s="1">
        <f>[1]Summary!F56</f>
        <v>3.4274040656264395</v>
      </c>
      <c r="K1694" s="1">
        <f>[1]Summary!G56</f>
        <v>3.2125737744650298</v>
      </c>
      <c r="L1694" s="1">
        <f>[1]Summary!H56</f>
        <v>3.0282242024410873</v>
      </c>
      <c r="M1694" s="1">
        <f>[1]Summary!I56</f>
        <v>2.7760997265090328</v>
      </c>
      <c r="N1694" s="1">
        <f>[1]Summary!J56</f>
        <v>2.6289376666467459</v>
      </c>
      <c r="O1694" s="1">
        <f>[1]Summary!K56</f>
        <v>2.5017028077791892</v>
      </c>
      <c r="P1694" s="1">
        <f>[1]Summary!L56</f>
        <v>2.2485508182391651</v>
      </c>
      <c r="Q1694" s="1">
        <f>[1]Summary!M56</f>
        <v>1.9863546254347579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7.1804747876227371</v>
      </c>
      <c r="G1695" s="1">
        <f>[1]Summary!C57</f>
        <v>6.5874198111394211</v>
      </c>
      <c r="H1695" s="1">
        <f>[1]Summary!D57</f>
        <v>6.2790939825876384</v>
      </c>
      <c r="I1695" s="1">
        <f>[1]Summary!E57</f>
        <v>6.5512298101806792</v>
      </c>
      <c r="J1695" s="1">
        <f>[1]Summary!F57</f>
        <v>6.0051940528496672</v>
      </c>
      <c r="K1695" s="1">
        <f>[1]Summary!G57</f>
        <v>5.7259565633273999</v>
      </c>
      <c r="L1695" s="1">
        <f>[1]Summary!H57</f>
        <v>5.5754900271533607</v>
      </c>
      <c r="M1695" s="1">
        <f>[1]Summary!I57</f>
        <v>5.24001127909668</v>
      </c>
      <c r="N1695" s="1">
        <f>[1]Summary!J57</f>
        <v>4.9632839069469101</v>
      </c>
      <c r="O1695" s="1">
        <f>[1]Summary!K57</f>
        <v>4.53726688554306</v>
      </c>
      <c r="P1695" s="1">
        <f>[1]Summary!L57</f>
        <v>4.2028242623361001</v>
      </c>
      <c r="Q1695" s="1">
        <f>[1]Summary!M57</f>
        <v>3.0138520917825065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14.551072040608098</v>
      </c>
      <c r="G1696" s="1">
        <f>[1]Summary!C58</f>
        <v>13.869526986046214</v>
      </c>
      <c r="H1696" s="1">
        <f>[1]Summary!D58</f>
        <v>13.031333465915171</v>
      </c>
      <c r="I1696" s="1">
        <f>[1]Summary!E58</f>
        <v>9.6212301331547199</v>
      </c>
      <c r="J1696" s="1">
        <f>[1]Summary!F58</f>
        <v>6.9539464959616346</v>
      </c>
      <c r="K1696" s="1">
        <f>[1]Summary!G58</f>
        <v>6.1883911433426961</v>
      </c>
      <c r="L1696" s="1">
        <f>[1]Summary!H58</f>
        <v>5.526201135786585</v>
      </c>
      <c r="M1696" s="1">
        <f>[1]Summary!I58</f>
        <v>5.0635622277295562</v>
      </c>
      <c r="N1696" s="1">
        <f>[1]Summary!J58</f>
        <v>4.825792401075633</v>
      </c>
      <c r="O1696" s="1">
        <f>[1]Summary!K58</f>
        <v>4.2223383607582052</v>
      </c>
      <c r="P1696" s="1">
        <f>[1]Summary!L58</f>
        <v>3.7517042443877533</v>
      </c>
      <c r="Q1696" s="1">
        <f>[1]Summary!M58</f>
        <v>3.7035941754745023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</v>
      </c>
      <c r="L1697" s="1">
        <f>-[1]Summary!H59</f>
        <v>0</v>
      </c>
      <c r="M1697" s="1">
        <f>-[1]Summary!I59</f>
        <v>0</v>
      </c>
      <c r="N1697" s="1">
        <f>-[1]Summary!J59</f>
        <v>0</v>
      </c>
      <c r="O1697" s="1">
        <f>-[1]Summary!K59</f>
        <v>0</v>
      </c>
      <c r="P1697" s="1">
        <f>-[1]Summary!L59</f>
        <v>0</v>
      </c>
      <c r="Q1697" s="1">
        <f>-[1]Summary!M59</f>
        <v>0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</v>
      </c>
      <c r="L1698" s="1">
        <f>-[1]Summary!H60</f>
        <v>0</v>
      </c>
      <c r="M1698" s="1">
        <f>-[1]Summary!I60</f>
        <v>0</v>
      </c>
      <c r="N1698" s="1">
        <f>-[1]Summary!J60</f>
        <v>0</v>
      </c>
      <c r="O1698" s="1">
        <f>-[1]Summary!K60</f>
        <v>0</v>
      </c>
      <c r="P1698" s="1">
        <f>-[1]Summary!L60</f>
        <v>0</v>
      </c>
      <c r="Q1698" s="1">
        <f>-[1]Summary!M60</f>
        <v>0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</v>
      </c>
      <c r="N1699" s="1">
        <f>-[1]Summary!J61</f>
        <v>0</v>
      </c>
      <c r="O1699" s="1">
        <f>-[1]Summary!K61</f>
        <v>0</v>
      </c>
      <c r="P1699" s="1">
        <f>-[1]Summary!L61</f>
        <v>0</v>
      </c>
      <c r="Q1699" s="1">
        <f>-[1]Summary!M61</f>
        <v>0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0</v>
      </c>
      <c r="L1700" s="1">
        <f>-[1]Summary!H62</f>
        <v>0</v>
      </c>
      <c r="M1700" s="1">
        <f>-[1]Summary!I62</f>
        <v>0</v>
      </c>
      <c r="N1700" s="1">
        <f>-[1]Summary!J62</f>
        <v>0</v>
      </c>
      <c r="O1700" s="1">
        <f>-[1]Summary!K62</f>
        <v>0</v>
      </c>
      <c r="P1700" s="1">
        <f>-[1]Summary!L62</f>
        <v>0</v>
      </c>
      <c r="Q1700" s="1">
        <f>-[1]Summary!M62</f>
        <v>0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0</v>
      </c>
      <c r="L1701" s="1">
        <f>-[1]Summary!H63</f>
        <v>0</v>
      </c>
      <c r="M1701" s="1">
        <f>-[1]Summary!I63</f>
        <v>0</v>
      </c>
      <c r="N1701" s="1">
        <f>-[1]Summary!J63</f>
        <v>0</v>
      </c>
      <c r="O1701" s="1">
        <f>-[1]Summary!K63</f>
        <v>0</v>
      </c>
      <c r="P1701" s="1">
        <f>-[1]Summary!L63</f>
        <v>0</v>
      </c>
      <c r="Q1701" s="1">
        <f>-[1]Summary!M63</f>
        <v>0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0</v>
      </c>
      <c r="K1702" s="3">
        <f t="shared" si="1903"/>
        <v>0</v>
      </c>
      <c r="L1702" s="3">
        <f t="shared" ref="L1702:O1702" si="1904">SUM(L1703:L1705)</f>
        <v>0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</v>
      </c>
      <c r="K1703" s="1">
        <f>[1]Summary!B$77</f>
        <v>0</v>
      </c>
      <c r="L1703" s="1">
        <f>[1]Summary!C$77</f>
        <v>0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</v>
      </c>
      <c r="K1704" s="1">
        <f>[1]Summary!B$78</f>
        <v>0</v>
      </c>
      <c r="L1704" s="1">
        <f>[1]Summary!C$78</f>
        <v>0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0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0</v>
      </c>
      <c r="L1707" s="1">
        <f t="shared" ref="L1707:O1707" si="1909">SUM(L1708:L1709)</f>
        <v>0</v>
      </c>
      <c r="M1707" s="1">
        <f t="shared" si="1909"/>
        <v>0</v>
      </c>
      <c r="N1707" s="1">
        <f t="shared" si="1909"/>
        <v>0</v>
      </c>
      <c r="O1707" s="1">
        <f t="shared" si="1909"/>
        <v>0</v>
      </c>
      <c r="P1707" s="1">
        <f>SUM(P1708:P1709)</f>
        <v>0</v>
      </c>
      <c r="Q1707" s="1">
        <f>SUM(Q1708:Q1709)</f>
        <v>0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0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0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0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0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0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0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0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0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0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0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0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0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0</v>
      </c>
      <c r="L1710" s="1">
        <f t="shared" ref="L1710:O1710" si="1911">L1701</f>
        <v>0</v>
      </c>
      <c r="M1710" s="1">
        <f t="shared" si="1911"/>
        <v>0</v>
      </c>
      <c r="N1710" s="1">
        <f t="shared" si="1911"/>
        <v>0</v>
      </c>
      <c r="O1710" s="1">
        <f t="shared" si="1911"/>
        <v>0</v>
      </c>
      <c r="P1710" s="1">
        <f>P1701</f>
        <v>0</v>
      </c>
      <c r="Q1710" s="1">
        <f>Q1701</f>
        <v>0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962.7863897297151</v>
      </c>
      <c r="G1711" s="3">
        <f t="shared" ref="G1711:K1711" si="1912">SUM(G1712:G1713,G1730,G1739:G1740,G1741,G1742,G1747,G1750,,G1755:G1758,G1751)</f>
        <v>962.04333806087539</v>
      </c>
      <c r="H1711" s="3">
        <f t="shared" si="1912"/>
        <v>924.07599147549809</v>
      </c>
      <c r="I1711" s="3">
        <f t="shared" si="1912"/>
        <v>897.63736264481224</v>
      </c>
      <c r="J1711" s="3">
        <f t="shared" si="1912"/>
        <v>835.83074974373005</v>
      </c>
      <c r="K1711" s="3">
        <f t="shared" si="1912"/>
        <v>775.45081418038637</v>
      </c>
      <c r="L1711" s="3">
        <f t="shared" ref="L1711:O1711" si="1913">SUM(L1712:L1713,L1730,L1739:L1740,L1741,L1742,L1747,L1750,,L1755:L1758,L1751)</f>
        <v>693.64921400570074</v>
      </c>
      <c r="M1711" s="3">
        <f t="shared" si="1913"/>
        <v>680.47352501049181</v>
      </c>
      <c r="N1711" s="3">
        <f t="shared" si="1913"/>
        <v>672.77047798485592</v>
      </c>
      <c r="O1711" s="3">
        <f t="shared" si="1913"/>
        <v>667.50114735067859</v>
      </c>
      <c r="P1711" s="3">
        <f>SUM(P1712:P1713,P1730,P1739:P1740,P1741,P1742,P1747,P1750,,P1755:P1758,P1751)</f>
        <v>659.00681451322146</v>
      </c>
      <c r="Q1711" s="3">
        <f>SUM(Q1712:Q1713,Q1730,Q1739:Q1740,Q1741,Q1742,Q1747,Q1750,,Q1755:Q1758,Q1751)</f>
        <v>646.77547201199525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3.6600053769486878</v>
      </c>
      <c r="G1712" s="1">
        <f t="shared" si="1915"/>
        <v>3.5647174456518971</v>
      </c>
      <c r="H1712" s="1">
        <f t="shared" si="1915"/>
        <v>2.8999723787748901</v>
      </c>
      <c r="I1712" s="1">
        <f t="shared" si="1915"/>
        <v>1.0970043306976589E-2</v>
      </c>
      <c r="J1712" s="1">
        <f t="shared" si="1915"/>
        <v>7.7804268466083642E-3</v>
      </c>
      <c r="K1712" s="1">
        <f t="shared" si="1915"/>
        <v>4.8532106601563681E-3</v>
      </c>
      <c r="L1712" s="1">
        <f t="shared" ref="L1712:O1712" si="1916">L21</f>
        <v>6.2323942607443476E-3</v>
      </c>
      <c r="M1712" s="1">
        <f t="shared" si="1916"/>
        <v>1.3849461355930575E-2</v>
      </c>
      <c r="N1712" s="1">
        <f t="shared" si="1916"/>
        <v>7.8401802531402973E-3</v>
      </c>
      <c r="O1712" s="1">
        <f t="shared" si="1916"/>
        <v>1.2576139556641974E-2</v>
      </c>
      <c r="P1712" s="1">
        <f t="shared" ref="P1712:Q1722" si="1917">P21</f>
        <v>7.3691748687747952E-3</v>
      </c>
      <c r="Q1712" s="1">
        <f t="shared" si="1917"/>
        <v>1.3742969496752667E-2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310.7532693299861</v>
      </c>
      <c r="G1713" s="1">
        <f t="shared" si="1915"/>
        <v>287.08931200052143</v>
      </c>
      <c r="H1713" s="1">
        <f t="shared" si="1915"/>
        <v>266.54185792038413</v>
      </c>
      <c r="I1713" s="1">
        <f t="shared" si="1915"/>
        <v>219.66872409143221</v>
      </c>
      <c r="J1713" s="1">
        <f t="shared" si="1915"/>
        <v>166.42543510587484</v>
      </c>
      <c r="K1713" s="1">
        <f t="shared" si="1915"/>
        <v>147.38383179642889</v>
      </c>
      <c r="L1713" s="1">
        <f t="shared" ref="L1713:O1713" si="1921">L22</f>
        <v>134.50499353145852</v>
      </c>
      <c r="M1713" s="1">
        <f t="shared" si="1921"/>
        <v>121.55148085941009</v>
      </c>
      <c r="N1713" s="1">
        <f t="shared" si="1921"/>
        <v>114.71380766957544</v>
      </c>
      <c r="O1713" s="1">
        <f t="shared" si="1921"/>
        <v>101.3463103714716</v>
      </c>
      <c r="P1713" s="1">
        <f t="shared" si="1917"/>
        <v>84.604669160927784</v>
      </c>
      <c r="Q1713" s="1">
        <f t="shared" si="1917"/>
        <v>70.515791393173316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303.96154544461848</v>
      </c>
      <c r="G1714" s="1">
        <f t="shared" si="1915"/>
        <v>280.3126836847465</v>
      </c>
      <c r="H1714" s="1">
        <f t="shared" si="1915"/>
        <v>257.9951849284721</v>
      </c>
      <c r="I1714" s="1">
        <f t="shared" si="1915"/>
        <v>206.74168040280566</v>
      </c>
      <c r="J1714" s="1">
        <f t="shared" si="1915"/>
        <v>154.76453690428676</v>
      </c>
      <c r="K1714" s="1">
        <f t="shared" si="1915"/>
        <v>136.21203602633361</v>
      </c>
      <c r="L1714" s="1">
        <f t="shared" ref="L1714:O1714" si="1922">L23</f>
        <v>123.50187436976823</v>
      </c>
      <c r="M1714" s="1">
        <f t="shared" si="1922"/>
        <v>110.69520963695047</v>
      </c>
      <c r="N1714" s="1">
        <f t="shared" si="1922"/>
        <v>104.00794584812631</v>
      </c>
      <c r="O1714" s="1">
        <f t="shared" si="1922"/>
        <v>90.905284192837144</v>
      </c>
      <c r="P1714" s="1">
        <f t="shared" si="1917"/>
        <v>75.477991000183223</v>
      </c>
      <c r="Q1714" s="1">
        <f t="shared" si="1917"/>
        <v>61.386593948310704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101.8068718431754</v>
      </c>
      <c r="G1715" s="1">
        <f t="shared" si="1915"/>
        <v>88.717383690168219</v>
      </c>
      <c r="H1715" s="1">
        <f t="shared" si="1915"/>
        <v>79.445363700001039</v>
      </c>
      <c r="I1715" s="1">
        <f t="shared" si="1915"/>
        <v>75.870570759406476</v>
      </c>
      <c r="J1715" s="1">
        <f t="shared" si="1915"/>
        <v>60.187177865093496</v>
      </c>
      <c r="K1715" s="1">
        <f t="shared" si="1915"/>
        <v>52.043037450052026</v>
      </c>
      <c r="L1715" s="1">
        <f t="shared" ref="L1715:O1715" si="1923">L24</f>
        <v>48.331670221396351</v>
      </c>
      <c r="M1715" s="1">
        <f t="shared" si="1923"/>
        <v>41.812142475225983</v>
      </c>
      <c r="N1715" s="1">
        <f t="shared" si="1923"/>
        <v>38.353233870573348</v>
      </c>
      <c r="O1715" s="1">
        <f t="shared" si="1923"/>
        <v>33.468262230076327</v>
      </c>
      <c r="P1715" s="1">
        <f t="shared" si="1917"/>
        <v>24.449941991421884</v>
      </c>
      <c r="Q1715" s="1">
        <f t="shared" si="1917"/>
        <v>11.008052297335228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2.7763725781205224</v>
      </c>
      <c r="G1716" s="1">
        <f t="shared" si="1915"/>
        <v>2.2628042478640236</v>
      </c>
      <c r="H1716" s="1">
        <f t="shared" si="1915"/>
        <v>1.1339497641404133E-2</v>
      </c>
      <c r="I1716" s="1">
        <f t="shared" si="1915"/>
        <v>3.3039741626947846E-3</v>
      </c>
      <c r="J1716" s="1">
        <f t="shared" si="1915"/>
        <v>5.0464086719792739E-3</v>
      </c>
      <c r="K1716" s="1">
        <f t="shared" si="1915"/>
        <v>4.6814843859604551E-3</v>
      </c>
      <c r="L1716" s="1">
        <f t="shared" ref="L1716:O1716" si="1924">L25</f>
        <v>5.3315829987981775E-3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118.3800381323269</v>
      </c>
      <c r="G1717" s="1">
        <f t="shared" si="1915"/>
        <v>111.9713507663518</v>
      </c>
      <c r="H1717" s="1">
        <f t="shared" si="1915"/>
        <v>96.733085366252539</v>
      </c>
      <c r="I1717" s="1">
        <f t="shared" si="1915"/>
        <v>71.123718578076975</v>
      </c>
      <c r="J1717" s="1">
        <f t="shared" si="1915"/>
        <v>49.440016964913873</v>
      </c>
      <c r="K1717" s="1">
        <f t="shared" si="1915"/>
        <v>45.048177916429992</v>
      </c>
      <c r="L1717" s="1">
        <f t="shared" ref="L1717:O1717" si="1925">L26</f>
        <v>41.717704894323589</v>
      </c>
      <c r="M1717" s="1">
        <f t="shared" si="1925"/>
        <v>40.18361224068984</v>
      </c>
      <c r="N1717" s="1">
        <f t="shared" si="1925"/>
        <v>39.61789276261333</v>
      </c>
      <c r="O1717" s="1">
        <f t="shared" si="1925"/>
        <v>33.928958369235225</v>
      </c>
      <c r="P1717" s="1">
        <f t="shared" si="1917"/>
        <v>29.253365837048452</v>
      </c>
      <c r="Q1717" s="1">
        <f t="shared" si="1917"/>
        <v>29.536924300352098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79.893179163001165</v>
      </c>
      <c r="G1718" s="1">
        <f t="shared" si="1915"/>
        <v>75.955993192167981</v>
      </c>
      <c r="H1718" s="1">
        <f t="shared" si="1915"/>
        <v>79.963845120865386</v>
      </c>
      <c r="I1718" s="1">
        <f t="shared" si="1915"/>
        <v>58.053733697417464</v>
      </c>
      <c r="J1718" s="1">
        <f t="shared" si="1915"/>
        <v>43.972778955285662</v>
      </c>
      <c r="K1718" s="1">
        <f t="shared" si="1915"/>
        <v>38.151840077750776</v>
      </c>
      <c r="L1718" s="1">
        <f t="shared" ref="L1718:O1718" si="1926">L27</f>
        <v>32.814995256603922</v>
      </c>
      <c r="M1718" s="1">
        <f t="shared" si="1926"/>
        <v>28.324555504037036</v>
      </c>
      <c r="N1718" s="1">
        <f t="shared" si="1926"/>
        <v>25.848470719958154</v>
      </c>
      <c r="O1718" s="1">
        <f t="shared" si="1926"/>
        <v>23.50752036224295</v>
      </c>
      <c r="P1718" s="1">
        <f t="shared" si="1917"/>
        <v>21.774329880228105</v>
      </c>
      <c r="Q1718" s="1">
        <f t="shared" si="1917"/>
        <v>20.84091545381796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1.1050837279945165</v>
      </c>
      <c r="G1719" s="1">
        <f t="shared" si="1915"/>
        <v>1.4051517881944919</v>
      </c>
      <c r="H1719" s="1">
        <f t="shared" si="1915"/>
        <v>1.8415512437116979</v>
      </c>
      <c r="I1719" s="1">
        <f t="shared" si="1915"/>
        <v>1.6903533937420332</v>
      </c>
      <c r="J1719" s="1">
        <f t="shared" si="1915"/>
        <v>1.1595167103217605</v>
      </c>
      <c r="K1719" s="1">
        <f t="shared" si="1915"/>
        <v>0.96429909771487843</v>
      </c>
      <c r="L1719" s="1">
        <f t="shared" ref="L1719:O1719" si="1927">L28</f>
        <v>0.63217241444556849</v>
      </c>
      <c r="M1719" s="1">
        <f t="shared" si="1927"/>
        <v>0.37489941699760404</v>
      </c>
      <c r="N1719" s="1">
        <f t="shared" si="1927"/>
        <v>0.18834849498146805</v>
      </c>
      <c r="O1719" s="1">
        <f t="shared" si="1927"/>
        <v>5.4323128264969827E-4</v>
      </c>
      <c r="P1719" s="1">
        <f t="shared" si="1917"/>
        <v>3.5329148478014852E-4</v>
      </c>
      <c r="Q1719" s="1">
        <f t="shared" si="1917"/>
        <v>7.0189680542358539E-4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6.7917238853676372</v>
      </c>
      <c r="G1720" s="1">
        <f t="shared" si="1915"/>
        <v>6.7766283157749063</v>
      </c>
      <c r="H1720" s="1">
        <f t="shared" si="1915"/>
        <v>8.5466729919120308</v>
      </c>
      <c r="I1720" s="1">
        <f t="shared" si="1915"/>
        <v>12.927043688626553</v>
      </c>
      <c r="J1720" s="1">
        <f t="shared" si="1915"/>
        <v>11.660898201588079</v>
      </c>
      <c r="K1720" s="1">
        <f t="shared" si="1915"/>
        <v>11.171795770095297</v>
      </c>
      <c r="L1720" s="1">
        <f t="shared" ref="L1720:O1720" si="1928">L29</f>
        <v>11.003119161690304</v>
      </c>
      <c r="M1720" s="1">
        <f t="shared" si="1928"/>
        <v>10.856271222459625</v>
      </c>
      <c r="N1720" s="1">
        <f t="shared" si="1928"/>
        <v>10.705861821449133</v>
      </c>
      <c r="O1720" s="1">
        <f t="shared" si="1928"/>
        <v>10.441026178634457</v>
      </c>
      <c r="P1720" s="1">
        <f t="shared" si="1917"/>
        <v>9.1266781607445679</v>
      </c>
      <c r="Q1720" s="1">
        <f t="shared" si="1917"/>
        <v>9.1291974448626121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2.3533333162712315</v>
      </c>
      <c r="G1721" s="1">
        <f t="shared" si="1915"/>
        <v>2.3779495045552421</v>
      </c>
      <c r="H1721" s="1">
        <f t="shared" si="1915"/>
        <v>3.910384654971395</v>
      </c>
      <c r="I1721" s="1">
        <f t="shared" si="1915"/>
        <v>2.4597950242930686</v>
      </c>
      <c r="J1721" s="1">
        <f t="shared" si="1915"/>
        <v>1.8323497856748521</v>
      </c>
      <c r="K1721" s="1">
        <f t="shared" si="1915"/>
        <v>1.8486890443064983</v>
      </c>
      <c r="L1721" s="1">
        <f t="shared" ref="L1721:O1721" si="1929">L30</f>
        <v>1.7355114796586308</v>
      </c>
      <c r="M1721" s="1">
        <f t="shared" si="1929"/>
        <v>1.6882228844060965</v>
      </c>
      <c r="N1721" s="1">
        <f t="shared" si="1929"/>
        <v>1.6801226018063415</v>
      </c>
      <c r="O1721" s="1">
        <f t="shared" si="1929"/>
        <v>1.5264432636646177</v>
      </c>
      <c r="P1721" s="1">
        <f t="shared" si="1917"/>
        <v>0.45752832596853388</v>
      </c>
      <c r="Q1721" s="1">
        <f t="shared" si="1917"/>
        <v>0.5353281639475771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4.4341503443908152</v>
      </c>
      <c r="G1722" s="1">
        <f t="shared" si="1915"/>
        <v>4.3986158562020226</v>
      </c>
      <c r="H1722" s="1">
        <f t="shared" si="1915"/>
        <v>4.6289882336794062</v>
      </c>
      <c r="I1722" s="1">
        <f t="shared" si="1915"/>
        <v>4.1376005524124597</v>
      </c>
      <c r="J1722" s="1">
        <f t="shared" si="1915"/>
        <v>2.8932308457212548</v>
      </c>
      <c r="K1722" s="1">
        <f t="shared" si="1915"/>
        <v>2.2109629379219835</v>
      </c>
      <c r="L1722" s="1">
        <f t="shared" ref="L1722:O1722" si="1930">L31</f>
        <v>1.9015949263715415</v>
      </c>
      <c r="M1722" s="1">
        <f t="shared" si="1930"/>
        <v>1.6429135538872885</v>
      </c>
      <c r="N1722" s="1">
        <f t="shared" si="1930"/>
        <v>1.4978555377186857</v>
      </c>
      <c r="O1722" s="1">
        <f t="shared" si="1930"/>
        <v>1.3633085436950574</v>
      </c>
      <c r="P1722" s="1">
        <f t="shared" si="1917"/>
        <v>1.2620485853074228</v>
      </c>
      <c r="Q1722" s="1">
        <f t="shared" si="1917"/>
        <v>1.2098922347916412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6.7917238853676372</v>
      </c>
      <c r="G1723" s="1">
        <f t="shared" si="1931"/>
        <v>6.7766283157749063</v>
      </c>
      <c r="H1723" s="1">
        <f t="shared" si="1931"/>
        <v>8.5466729919120308</v>
      </c>
      <c r="I1723" s="1">
        <f t="shared" si="1931"/>
        <v>12.927043688626553</v>
      </c>
      <c r="J1723" s="1">
        <f t="shared" si="1931"/>
        <v>11.05522874331713</v>
      </c>
      <c r="K1723" s="1">
        <f t="shared" si="1931"/>
        <v>10.994969552420455</v>
      </c>
      <c r="L1723" s="1">
        <f t="shared" ref="L1723:O1723" si="1932">L33</f>
        <v>10.749250193896987</v>
      </c>
      <c r="M1723" s="1">
        <f t="shared" si="1932"/>
        <v>10.697149193953518</v>
      </c>
      <c r="N1723" s="1">
        <f t="shared" si="1932"/>
        <v>10.703112923691268</v>
      </c>
      <c r="O1723" s="1">
        <f t="shared" si="1932"/>
        <v>10.41763548928378</v>
      </c>
      <c r="P1723" s="1">
        <f t="shared" ref="P1723:Q1725" si="1933">P33</f>
        <v>9.1266781607445679</v>
      </c>
      <c r="Q1723" s="1">
        <f t="shared" si="1933"/>
        <v>9.1291974448626121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2.3533333162712315</v>
      </c>
      <c r="G1724" s="1">
        <f t="shared" si="1931"/>
        <v>2.3779495045552421</v>
      </c>
      <c r="H1724" s="1">
        <f t="shared" si="1931"/>
        <v>3.910384654971395</v>
      </c>
      <c r="I1724" s="1">
        <f t="shared" si="1931"/>
        <v>2.4597950242930686</v>
      </c>
      <c r="J1724" s="1">
        <f t="shared" si="1931"/>
        <v>1.8323497856748521</v>
      </c>
      <c r="K1724" s="1">
        <f t="shared" si="1931"/>
        <v>1.8486890443064983</v>
      </c>
      <c r="L1724" s="1">
        <f t="shared" ref="L1724:O1724" si="1934">L34</f>
        <v>1.7355114796586308</v>
      </c>
      <c r="M1724" s="1">
        <f t="shared" si="1934"/>
        <v>1.6882228844060965</v>
      </c>
      <c r="N1724" s="1">
        <f t="shared" si="1934"/>
        <v>1.6801226018063415</v>
      </c>
      <c r="O1724" s="1">
        <f t="shared" si="1934"/>
        <v>1.5264432636646177</v>
      </c>
      <c r="P1724" s="1">
        <f t="shared" si="1933"/>
        <v>0.45752832596853388</v>
      </c>
      <c r="Q1724" s="1">
        <f t="shared" si="1933"/>
        <v>0.5353281639475771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4.4341503443908152</v>
      </c>
      <c r="G1725" s="1">
        <f t="shared" si="1931"/>
        <v>4.3986158562020226</v>
      </c>
      <c r="H1725" s="1">
        <f t="shared" si="1931"/>
        <v>4.6289882336794062</v>
      </c>
      <c r="I1725" s="1">
        <f t="shared" si="1931"/>
        <v>4.1376005524124597</v>
      </c>
      <c r="J1725" s="1">
        <f t="shared" si="1931"/>
        <v>2.8932308457212548</v>
      </c>
      <c r="K1725" s="1">
        <f t="shared" si="1931"/>
        <v>2.2109629379219835</v>
      </c>
      <c r="L1725" s="1">
        <f t="shared" ref="L1725:O1725" si="1935">L35</f>
        <v>1.9015949263715415</v>
      </c>
      <c r="M1725" s="1">
        <f t="shared" si="1935"/>
        <v>1.6429135538872885</v>
      </c>
      <c r="N1725" s="1">
        <f t="shared" si="1935"/>
        <v>1.4978555377186857</v>
      </c>
      <c r="O1725" s="1">
        <f t="shared" si="1935"/>
        <v>1.3633085436950574</v>
      </c>
      <c r="P1725" s="1">
        <f t="shared" si="1933"/>
        <v>1.2620485853074228</v>
      </c>
      <c r="Q1725" s="1">
        <f t="shared" si="1933"/>
        <v>1.2098922347916412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0.60566945827094898</v>
      </c>
      <c r="K1726" s="1">
        <f t="shared" si="1936"/>
        <v>0.17682621767484186</v>
      </c>
      <c r="L1726" s="1">
        <f t="shared" ref="L1726:O1726" si="1937">L37</f>
        <v>0.25386896779331725</v>
      </c>
      <c r="M1726" s="1">
        <f t="shared" si="1937"/>
        <v>0.15912202850610857</v>
      </c>
      <c r="N1726" s="1">
        <f t="shared" si="1937"/>
        <v>2.7488977578640217E-3</v>
      </c>
      <c r="O1726" s="1">
        <f t="shared" si="1937"/>
        <v>2.3390689350677896E-2</v>
      </c>
      <c r="P1726" s="1">
        <f t="shared" ref="P1726:Q1739" si="1938">P37</f>
        <v>0</v>
      </c>
      <c r="Q1726" s="1">
        <f t="shared" si="1938"/>
        <v>0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0.60566945827094898</v>
      </c>
      <c r="K1729" s="1">
        <f t="shared" si="1936"/>
        <v>0.17682621767484186</v>
      </c>
      <c r="L1729" s="1">
        <f t="shared" ref="L1729:O1729" si="1941">L40</f>
        <v>0.25386896779331725</v>
      </c>
      <c r="M1729" s="1">
        <f t="shared" si="1941"/>
        <v>0.15912202850610857</v>
      </c>
      <c r="N1729" s="1">
        <f t="shared" si="1941"/>
        <v>2.7488977578640217E-3</v>
      </c>
      <c r="O1729" s="1">
        <f t="shared" si="1941"/>
        <v>2.3390689350677896E-2</v>
      </c>
      <c r="P1729" s="1">
        <f t="shared" si="1938"/>
        <v>0</v>
      </c>
      <c r="Q1729" s="1">
        <f t="shared" si="1938"/>
        <v>0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117.24973698941842</v>
      </c>
      <c r="G1730" s="1">
        <f t="shared" si="1936"/>
        <v>107.23650004297747</v>
      </c>
      <c r="H1730" s="1">
        <f t="shared" si="1936"/>
        <v>113.76638653058116</v>
      </c>
      <c r="I1730" s="1">
        <f t="shared" si="1936"/>
        <v>121.28443490301174</v>
      </c>
      <c r="J1730" s="1">
        <f t="shared" si="1936"/>
        <v>127.68128418327575</v>
      </c>
      <c r="K1730" s="1">
        <f t="shared" si="1936"/>
        <v>129.4942915466126</v>
      </c>
      <c r="L1730" s="1">
        <f t="shared" ref="L1730:O1730" si="1942">L41</f>
        <v>133.15973629701236</v>
      </c>
      <c r="M1730" s="1">
        <f t="shared" si="1942"/>
        <v>132.15352957694344</v>
      </c>
      <c r="N1730" s="1">
        <f t="shared" si="1942"/>
        <v>129.36720714998523</v>
      </c>
      <c r="O1730" s="1">
        <f t="shared" si="1942"/>
        <v>125.2603210325323</v>
      </c>
      <c r="P1730" s="1">
        <f t="shared" si="1938"/>
        <v>126.01834821064107</v>
      </c>
      <c r="Q1730" s="1">
        <f t="shared" si="1938"/>
        <v>115.17228777145021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117.24973698941842</v>
      </c>
      <c r="G1731" s="1">
        <f t="shared" si="1936"/>
        <v>106.71999962319377</v>
      </c>
      <c r="H1731" s="1">
        <f t="shared" si="1936"/>
        <v>112.59924671302767</v>
      </c>
      <c r="I1731" s="1">
        <f t="shared" si="1936"/>
        <v>119.04627502743215</v>
      </c>
      <c r="J1731" s="1">
        <f t="shared" si="1936"/>
        <v>123.81910261820305</v>
      </c>
      <c r="K1731" s="1">
        <f t="shared" si="1936"/>
        <v>123.35698121859025</v>
      </c>
      <c r="L1731" s="1">
        <f t="shared" ref="L1731:O1731" si="1943">L42</f>
        <v>123.68049821882707</v>
      </c>
      <c r="M1731" s="1">
        <f t="shared" si="1943"/>
        <v>122.38780622303014</v>
      </c>
      <c r="N1731" s="1">
        <f t="shared" si="1943"/>
        <v>119.38489516293194</v>
      </c>
      <c r="O1731" s="1">
        <f t="shared" si="1943"/>
        <v>114.99547025840182</v>
      </c>
      <c r="P1731" s="1">
        <f t="shared" si="1938"/>
        <v>114.44138638623726</v>
      </c>
      <c r="Q1731" s="1">
        <f t="shared" si="1938"/>
        <v>103.47465007030981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117.24973698941842</v>
      </c>
      <c r="G1732" s="1">
        <f t="shared" si="1936"/>
        <v>106.71999962319377</v>
      </c>
      <c r="H1732" s="1">
        <f t="shared" si="1936"/>
        <v>112.59924671302767</v>
      </c>
      <c r="I1732" s="1">
        <f t="shared" si="1936"/>
        <v>119.04278106087183</v>
      </c>
      <c r="J1732" s="1">
        <f t="shared" si="1936"/>
        <v>123.81334277670514</v>
      </c>
      <c r="K1732" s="1">
        <f t="shared" si="1936"/>
        <v>123.35136117853999</v>
      </c>
      <c r="L1732" s="1">
        <f t="shared" ref="L1732:O1732" si="1944">L43</f>
        <v>123.674545879837</v>
      </c>
      <c r="M1732" s="1">
        <f t="shared" si="1944"/>
        <v>122.37530117015741</v>
      </c>
      <c r="N1732" s="1">
        <f t="shared" si="1944"/>
        <v>119.3782417393502</v>
      </c>
      <c r="O1732" s="1">
        <f t="shared" si="1944"/>
        <v>114.98264034760967</v>
      </c>
      <c r="P1732" s="1">
        <f t="shared" si="1938"/>
        <v>114.43134403880791</v>
      </c>
      <c r="Q1732" s="1">
        <f t="shared" si="1938"/>
        <v>103.45291050692036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3.4939665603193615E-3</v>
      </c>
      <c r="J1733" s="1">
        <f t="shared" si="1936"/>
        <v>5.7598414979070697E-3</v>
      </c>
      <c r="K1733" s="1">
        <f t="shared" si="1936"/>
        <v>5.6200400502591239E-3</v>
      </c>
      <c r="L1733" s="1">
        <f t="shared" ref="L1733:O1733" si="1945">L44</f>
        <v>5.9523389900649586E-3</v>
      </c>
      <c r="M1733" s="1">
        <f t="shared" si="1945"/>
        <v>1.2505052872723844E-2</v>
      </c>
      <c r="N1733" s="1">
        <f t="shared" si="1945"/>
        <v>6.6534235817345567E-3</v>
      </c>
      <c r="O1733" s="1">
        <f t="shared" si="1945"/>
        <v>1.2829910792156108E-2</v>
      </c>
      <c r="P1733" s="1">
        <f t="shared" si="1938"/>
        <v>1.0042347429341117E-2</v>
      </c>
      <c r="Q1733" s="1">
        <f t="shared" si="1938"/>
        <v>2.1739563389447093E-2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0.51650041978369954</v>
      </c>
      <c r="H1734" s="1">
        <f t="shared" si="1936"/>
        <v>1.1671398175534946</v>
      </c>
      <c r="I1734" s="1">
        <f t="shared" si="1936"/>
        <v>2.2381598755796044</v>
      </c>
      <c r="J1734" s="1">
        <f t="shared" si="1936"/>
        <v>3.86218156507271</v>
      </c>
      <c r="K1734" s="1">
        <f t="shared" si="1936"/>
        <v>6.1373103280223518</v>
      </c>
      <c r="L1734" s="1">
        <f t="shared" ref="L1734:O1734" si="1946">L45</f>
        <v>9.4792380781852774</v>
      </c>
      <c r="M1734" s="1">
        <f t="shared" si="1946"/>
        <v>9.7657233539132946</v>
      </c>
      <c r="N1734" s="1">
        <f t="shared" si="1946"/>
        <v>9.9823119870532953</v>
      </c>
      <c r="O1734" s="1">
        <f t="shared" si="1946"/>
        <v>10.264850774130476</v>
      </c>
      <c r="P1734" s="1">
        <f t="shared" si="1938"/>
        <v>11.576961824403806</v>
      </c>
      <c r="Q1734" s="1">
        <f t="shared" si="1938"/>
        <v>11.697637701140401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0.51650041978369954</v>
      </c>
      <c r="H1735" s="1">
        <f t="shared" si="1936"/>
        <v>1.1671398175534946</v>
      </c>
      <c r="I1735" s="1">
        <f t="shared" si="1936"/>
        <v>2.2381598755796044</v>
      </c>
      <c r="J1735" s="1">
        <f t="shared" si="1936"/>
        <v>2.2381598755796044</v>
      </c>
      <c r="K1735" s="1">
        <f t="shared" si="1936"/>
        <v>3.86218156507271</v>
      </c>
      <c r="L1735" s="1">
        <f t="shared" ref="L1735:O1735" si="1947">L46</f>
        <v>6.1373103280223518</v>
      </c>
      <c r="M1735" s="1">
        <f t="shared" si="1947"/>
        <v>9.4792380781852774</v>
      </c>
      <c r="N1735" s="1">
        <f t="shared" si="1947"/>
        <v>9.7657233539132946</v>
      </c>
      <c r="O1735" s="1">
        <f t="shared" si="1947"/>
        <v>9.9823119870532953</v>
      </c>
      <c r="P1735" s="1">
        <f t="shared" si="1938"/>
        <v>10.264850774130476</v>
      </c>
      <c r="Q1735" s="1">
        <f t="shared" si="1938"/>
        <v>11.576961824403806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0.51650041978369954</v>
      </c>
      <c r="H1736" s="1">
        <f t="shared" si="1936"/>
        <v>1.1671398175534946</v>
      </c>
      <c r="I1736" s="1">
        <f t="shared" si="1936"/>
        <v>2.2381598755796044</v>
      </c>
      <c r="J1736" s="1">
        <f t="shared" si="1936"/>
        <v>2.2381598755796044</v>
      </c>
      <c r="K1736" s="1">
        <f t="shared" si="1936"/>
        <v>3.86218156507271</v>
      </c>
      <c r="L1736" s="1">
        <f t="shared" ref="L1736:O1736" si="1948">L47</f>
        <v>6.1373103280223518</v>
      </c>
      <c r="M1736" s="1">
        <f t="shared" si="1948"/>
        <v>9.4792380781852774</v>
      </c>
      <c r="N1736" s="1">
        <f t="shared" si="1948"/>
        <v>9.7657233539132946</v>
      </c>
      <c r="O1736" s="1">
        <f t="shared" si="1948"/>
        <v>9.9823119870532953</v>
      </c>
      <c r="P1736" s="1">
        <f t="shared" si="1938"/>
        <v>10.264850774130476</v>
      </c>
      <c r="Q1736" s="1">
        <f t="shared" si="1938"/>
        <v>11.576961824403806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1.6240216894931057</v>
      </c>
      <c r="K1737" s="1">
        <f t="shared" si="1936"/>
        <v>2.2751287629496417</v>
      </c>
      <c r="L1737" s="1">
        <f t="shared" ref="L1737:O1737" si="1949">L48</f>
        <v>3.3419277501629256</v>
      </c>
      <c r="M1737" s="1">
        <f t="shared" si="1949"/>
        <v>0.28648527572801719</v>
      </c>
      <c r="N1737" s="1">
        <f t="shared" si="1949"/>
        <v>0.21658863314000065</v>
      </c>
      <c r="O1737" s="1">
        <f t="shared" si="1949"/>
        <v>0.28253878707718094</v>
      </c>
      <c r="P1737" s="1">
        <f t="shared" si="1938"/>
        <v>1.3121110502733302</v>
      </c>
      <c r="Q1737" s="1">
        <f t="shared" si="1938"/>
        <v>0.12067587673659474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1.6240216894931057</v>
      </c>
      <c r="K1738" s="1">
        <f t="shared" si="1936"/>
        <v>2.2751287629496417</v>
      </c>
      <c r="L1738" s="1">
        <f t="shared" ref="L1738:O1738" si="1950">L49</f>
        <v>3.3419277501629256</v>
      </c>
      <c r="M1738" s="1">
        <f t="shared" si="1950"/>
        <v>0.28648527572801719</v>
      </c>
      <c r="N1738" s="1">
        <f t="shared" si="1950"/>
        <v>0.21658863314000065</v>
      </c>
      <c r="O1738" s="1">
        <f t="shared" si="1950"/>
        <v>0.28253878707718094</v>
      </c>
      <c r="P1738" s="1">
        <f t="shared" si="1938"/>
        <v>1.3121110502733302</v>
      </c>
      <c r="Q1738" s="1">
        <f t="shared" si="1938"/>
        <v>0.12067587673659474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250.94821886588502</v>
      </c>
      <c r="G1739" s="1">
        <f t="shared" si="1936"/>
        <v>254.39214217962623</v>
      </c>
      <c r="H1739" s="1">
        <f t="shared" si="1936"/>
        <v>224.03391662674062</v>
      </c>
      <c r="I1739" s="1">
        <f t="shared" si="1936"/>
        <v>221.50654324315266</v>
      </c>
      <c r="J1739" s="1">
        <f t="shared" si="1936"/>
        <v>174.6967818700449</v>
      </c>
      <c r="K1739" s="1">
        <f t="shared" si="1936"/>
        <v>99.991921964814551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0</v>
      </c>
      <c r="O1739" s="1">
        <f t="shared" si="1951"/>
        <v>0</v>
      </c>
      <c r="P1739" s="1">
        <f t="shared" si="1938"/>
        <v>0</v>
      </c>
      <c r="Q1739" s="1">
        <f t="shared" si="1938"/>
        <v>0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-20.010005825586731</v>
      </c>
      <c r="G1740" s="1">
        <f t="shared" ref="G1740:K1740" si="1952">-G58+G51</f>
        <v>14.530212999175305</v>
      </c>
      <c r="H1740" s="1">
        <f t="shared" si="1952"/>
        <v>-13.976451859253444</v>
      </c>
      <c r="I1740" s="1">
        <f t="shared" si="1952"/>
        <v>-30.610410158834085</v>
      </c>
      <c r="J1740" s="1">
        <f t="shared" si="1952"/>
        <v>-9.9214975093022417</v>
      </c>
      <c r="K1740" s="1">
        <f t="shared" si="1952"/>
        <v>15.453938647897402</v>
      </c>
      <c r="L1740" s="1">
        <f t="shared" ref="L1740:O1740" si="1953">-L58+L51</f>
        <v>37.788446562429442</v>
      </c>
      <c r="M1740" s="1">
        <f t="shared" si="1953"/>
        <v>32.005522734981028</v>
      </c>
      <c r="N1740" s="1">
        <f t="shared" si="1953"/>
        <v>29.269118399674966</v>
      </c>
      <c r="O1740" s="1">
        <f t="shared" si="1953"/>
        <v>34.609896443571117</v>
      </c>
      <c r="P1740" s="1">
        <f>-P58+P51</f>
        <v>36.66197442563729</v>
      </c>
      <c r="Q1740" s="1">
        <f>-Q58+Q51</f>
        <v>41.132984297422034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8.9104058649576642E-3</v>
      </c>
      <c r="L1741" s="1">
        <f t="shared" ref="L1741:O1741" si="1955">L56</f>
        <v>8.9526654365697685E-3</v>
      </c>
      <c r="M1741" s="1">
        <f t="shared" si="1955"/>
        <v>7.0972957296228829E-3</v>
      </c>
      <c r="N1741" s="1">
        <f t="shared" si="1955"/>
        <v>2.9467359019189712E-3</v>
      </c>
      <c r="O1741" s="1">
        <f t="shared" si="1955"/>
        <v>1.0235933606202603E-2</v>
      </c>
      <c r="P1741" s="1">
        <f>P56</f>
        <v>4.3841056072314371E-3</v>
      </c>
      <c r="Q1741" s="1">
        <f>Q56</f>
        <v>1.2727862640702539E-2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44.972351560426915</v>
      </c>
      <c r="G1742" s="1">
        <f t="shared" si="1956"/>
        <v>48.190464093912581</v>
      </c>
      <c r="H1742" s="1">
        <f t="shared" si="1956"/>
        <v>48.190468661574528</v>
      </c>
      <c r="I1742" s="1">
        <f t="shared" si="1956"/>
        <v>48.19047538277276</v>
      </c>
      <c r="J1742" s="1">
        <f t="shared" si="1956"/>
        <v>48.196126212616122</v>
      </c>
      <c r="K1742" s="1">
        <f t="shared" si="1956"/>
        <v>48.196136292832684</v>
      </c>
      <c r="L1742" s="1">
        <f t="shared" ref="L1742:O1742" si="1957">L3</f>
        <v>48.19614734313911</v>
      </c>
      <c r="M1742" s="1">
        <f t="shared" si="1957"/>
        <v>48.196184646804255</v>
      </c>
      <c r="N1742" s="1">
        <f t="shared" si="1957"/>
        <v>48.196192889688419</v>
      </c>
      <c r="O1742" s="1">
        <f t="shared" si="1957"/>
        <v>48.196233017228224</v>
      </c>
      <c r="P1742" s="1">
        <f t="shared" ref="P1742:Q1758" si="1958">P3</f>
        <v>48.196256362698158</v>
      </c>
      <c r="Q1742" s="1">
        <f t="shared" si="1958"/>
        <v>48.196570450448064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11.111871982582983</v>
      </c>
      <c r="G1743" s="1">
        <f t="shared" si="1956"/>
        <v>11.952882683726225</v>
      </c>
      <c r="H1743" s="1">
        <f t="shared" si="1956"/>
        <v>13.21438907169582</v>
      </c>
      <c r="I1743" s="1">
        <f t="shared" si="1956"/>
        <v>15.316907723206896</v>
      </c>
      <c r="J1743" s="1">
        <f t="shared" si="1956"/>
        <v>15.849133924215149</v>
      </c>
      <c r="K1743" s="1">
        <f t="shared" si="1956"/>
        <v>16.26639139091855</v>
      </c>
      <c r="L1743" s="1">
        <f t="shared" ref="L1743:O1743" si="1959">L4</f>
        <v>16.611690141666489</v>
      </c>
      <c r="M1743" s="1">
        <f t="shared" si="1959"/>
        <v>16.956983420689543</v>
      </c>
      <c r="N1743" s="1">
        <f t="shared" si="1959"/>
        <v>17.015755776573872</v>
      </c>
      <c r="O1743" s="1">
        <f t="shared" si="1959"/>
        <v>17.074519830359616</v>
      </c>
      <c r="P1743" s="1">
        <f t="shared" si="1958"/>
        <v>17.133287465994254</v>
      </c>
      <c r="Q1743" s="1">
        <f t="shared" si="1958"/>
        <v>17.192051694815575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7.5116655267441388</v>
      </c>
      <c r="G1744" s="1">
        <f t="shared" si="1956"/>
        <v>7.5431411268607524</v>
      </c>
      <c r="H1744" s="1">
        <f t="shared" si="1956"/>
        <v>7.5903446457226158</v>
      </c>
      <c r="I1744" s="1">
        <f t="shared" si="1956"/>
        <v>7.6690247376560885</v>
      </c>
      <c r="J1744" s="1">
        <f t="shared" si="1956"/>
        <v>7.6690221958298146</v>
      </c>
      <c r="K1744" s="1">
        <f t="shared" si="1956"/>
        <v>7.6690228407593359</v>
      </c>
      <c r="L1744" s="1">
        <f t="shared" ref="L1744:O1744" si="1960">L5</f>
        <v>7.6690228881158466</v>
      </c>
      <c r="M1744" s="1">
        <f t="shared" si="1960"/>
        <v>7.6690172796021248</v>
      </c>
      <c r="N1744" s="1">
        <f t="shared" si="1960"/>
        <v>7.6690224282547748</v>
      </c>
      <c r="O1744" s="1">
        <f t="shared" si="1960"/>
        <v>7.6690189204541808</v>
      </c>
      <c r="P1744" s="1">
        <f t="shared" si="1958"/>
        <v>7.6690192385037541</v>
      </c>
      <c r="Q1744" s="1">
        <f t="shared" si="1958"/>
        <v>7.6690098227876407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3.1682384790524858</v>
      </c>
      <c r="G1745" s="1">
        <f t="shared" si="1956"/>
        <v>3.4956710386837009</v>
      </c>
      <c r="H1745" s="1">
        <f t="shared" si="1956"/>
        <v>3.986809089406965</v>
      </c>
      <c r="I1745" s="1">
        <f t="shared" si="1956"/>
        <v>4.8053831636496964</v>
      </c>
      <c r="J1745" s="1">
        <f t="shared" si="1956"/>
        <v>4.8053777720608286</v>
      </c>
      <c r="K1745" s="1">
        <f t="shared" si="1956"/>
        <v>4.8053786302085522</v>
      </c>
      <c r="L1745" s="1">
        <f t="shared" ref="L1745:O1745" si="1961">L6</f>
        <v>4.8053788471727756</v>
      </c>
      <c r="M1745" s="1">
        <f t="shared" si="1961"/>
        <v>4.8053672573950834</v>
      </c>
      <c r="N1745" s="1">
        <f t="shared" si="1961"/>
        <v>4.8053781021176372</v>
      </c>
      <c r="O1745" s="1">
        <f t="shared" si="1961"/>
        <v>4.8053707114298732</v>
      </c>
      <c r="P1745" s="1">
        <f t="shared" si="1958"/>
        <v>4.8053739074064517</v>
      </c>
      <c r="Q1745" s="1">
        <f t="shared" si="1958"/>
        <v>4.8053605510617041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23.180575572047303</v>
      </c>
      <c r="G1746" s="1">
        <f t="shared" si="1956"/>
        <v>25.198769244641902</v>
      </c>
      <c r="H1746" s="1">
        <f t="shared" si="1956"/>
        <v>23.398925854749127</v>
      </c>
      <c r="I1746" s="1">
        <f t="shared" si="1956"/>
        <v>20.39915975826008</v>
      </c>
      <c r="J1746" s="1">
        <f t="shared" si="1956"/>
        <v>19.872592320510332</v>
      </c>
      <c r="K1746" s="1">
        <f t="shared" si="1956"/>
        <v>19.455343430946247</v>
      </c>
      <c r="L1746" s="1">
        <f t="shared" ref="L1746:O1746" si="1962">L7</f>
        <v>19.110055466183997</v>
      </c>
      <c r="M1746" s="1">
        <f t="shared" si="1962"/>
        <v>18.764816689117506</v>
      </c>
      <c r="N1746" s="1">
        <f t="shared" si="1962"/>
        <v>18.706036582742136</v>
      </c>
      <c r="O1746" s="1">
        <f t="shared" si="1962"/>
        <v>18.647323554984553</v>
      </c>
      <c r="P1746" s="1">
        <f t="shared" si="1958"/>
        <v>18.588575750793698</v>
      </c>
      <c r="Q1746" s="1">
        <f t="shared" si="1958"/>
        <v>18.53014838178315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70.030547389385461</v>
      </c>
      <c r="G1747" s="1">
        <f t="shared" si="1956"/>
        <v>69.982366364368175</v>
      </c>
      <c r="H1747" s="1">
        <f t="shared" si="1956"/>
        <v>69.589413699469958</v>
      </c>
      <c r="I1747" s="1">
        <f t="shared" si="1956"/>
        <v>69.139972012585417</v>
      </c>
      <c r="J1747" s="1">
        <f t="shared" si="1956"/>
        <v>69.03759471169181</v>
      </c>
      <c r="K1747" s="1">
        <f t="shared" si="1956"/>
        <v>69.259470286851865</v>
      </c>
      <c r="L1747" s="1">
        <f t="shared" ref="L1747:O1747" si="1963">L8</f>
        <v>69.481346141038074</v>
      </c>
      <c r="M1747" s="1">
        <f t="shared" si="1963"/>
        <v>69.70323857449938</v>
      </c>
      <c r="N1747" s="1">
        <f t="shared" si="1963"/>
        <v>69.703236519001081</v>
      </c>
      <c r="O1747" s="1">
        <f t="shared" si="1963"/>
        <v>69.703288100930308</v>
      </c>
      <c r="P1747" s="1">
        <f t="shared" si="1958"/>
        <v>69.703295622679946</v>
      </c>
      <c r="Q1747" s="1">
        <f t="shared" si="1958"/>
        <v>69.703482570039199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35.930592613315881</v>
      </c>
      <c r="G1748" s="1">
        <f t="shared" si="1956"/>
        <v>35.882382656668746</v>
      </c>
      <c r="H1748" s="1">
        <f t="shared" si="1956"/>
        <v>35.489418523313553</v>
      </c>
      <c r="I1748" s="1">
        <f t="shared" si="1956"/>
        <v>35.039978261043288</v>
      </c>
      <c r="J1748" s="1">
        <f t="shared" si="1956"/>
        <v>34.937592216465788</v>
      </c>
      <c r="K1748" s="1">
        <f t="shared" si="1956"/>
        <v>35.159456035687384</v>
      </c>
      <c r="L1748" s="1">
        <f t="shared" ref="L1748:O1748" si="1964">L9</f>
        <v>35.381323455210257</v>
      </c>
      <c r="M1748" s="1">
        <f t="shared" si="1964"/>
        <v>35.603202843303727</v>
      </c>
      <c r="N1748" s="1">
        <f t="shared" si="1964"/>
        <v>35.603190214409807</v>
      </c>
      <c r="O1748" s="1">
        <f t="shared" si="1964"/>
        <v>35.603208098744162</v>
      </c>
      <c r="P1748" s="1">
        <f t="shared" si="1958"/>
        <v>35.603193506853771</v>
      </c>
      <c r="Q1748" s="1">
        <f t="shared" si="1958"/>
        <v>35.603214573732615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34.09995477606958</v>
      </c>
      <c r="G1749" s="1">
        <f t="shared" si="1956"/>
        <v>34.099983707699423</v>
      </c>
      <c r="H1749" s="1">
        <f t="shared" si="1956"/>
        <v>34.099995176156405</v>
      </c>
      <c r="I1749" s="1">
        <f t="shared" si="1956"/>
        <v>34.099993751542137</v>
      </c>
      <c r="J1749" s="1">
        <f t="shared" si="1956"/>
        <v>34.100002495226029</v>
      </c>
      <c r="K1749" s="1">
        <f t="shared" si="1956"/>
        <v>34.100014251164488</v>
      </c>
      <c r="L1749" s="1">
        <f t="shared" ref="L1749:O1749" si="1965">L10</f>
        <v>34.100022685827824</v>
      </c>
      <c r="M1749" s="1">
        <f t="shared" si="1965"/>
        <v>34.100035731195646</v>
      </c>
      <c r="N1749" s="1">
        <f t="shared" si="1965"/>
        <v>34.100046304591274</v>
      </c>
      <c r="O1749" s="1">
        <f t="shared" si="1965"/>
        <v>34.100080002186147</v>
      </c>
      <c r="P1749" s="1">
        <f t="shared" si="1958"/>
        <v>34.100102115826168</v>
      </c>
      <c r="Q1749" s="1">
        <f t="shared" si="1958"/>
        <v>34.100267996306592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3.7980884154034444</v>
      </c>
      <c r="G1750" s="1">
        <f t="shared" si="1956"/>
        <v>12.162567233633743</v>
      </c>
      <c r="H1750" s="1">
        <f t="shared" si="1956"/>
        <v>12.539765895305477</v>
      </c>
      <c r="I1750" s="1">
        <f t="shared" si="1956"/>
        <v>12.540414067414439</v>
      </c>
      <c r="J1750" s="1">
        <f t="shared" si="1956"/>
        <v>12.540423311179778</v>
      </c>
      <c r="K1750" s="1">
        <f t="shared" si="1956"/>
        <v>12.543526797962379</v>
      </c>
      <c r="L1750" s="1">
        <f t="shared" ref="L1750:O1750" si="1966">L11</f>
        <v>12.543758285712451</v>
      </c>
      <c r="M1750" s="1">
        <f t="shared" si="1966"/>
        <v>12.543979343368372</v>
      </c>
      <c r="N1750" s="1">
        <f t="shared" si="1966"/>
        <v>12.544090900284214</v>
      </c>
      <c r="O1750" s="1">
        <f t="shared" si="1966"/>
        <v>12.544520010305085</v>
      </c>
      <c r="P1750" s="1">
        <f t="shared" si="1958"/>
        <v>12.545169152803641</v>
      </c>
      <c r="Q1750" s="1">
        <f t="shared" si="1958"/>
        <v>12.547359972459569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149.4304936200646</v>
      </c>
      <c r="G1751" s="1">
        <f t="shared" si="1956"/>
        <v>125.61148194367559</v>
      </c>
      <c r="H1751" s="1">
        <f t="shared" si="1956"/>
        <v>141.41111903853141</v>
      </c>
      <c r="I1751" s="1">
        <f t="shared" si="1956"/>
        <v>150.01964662588696</v>
      </c>
      <c r="J1751" s="1">
        <f t="shared" si="1956"/>
        <v>150.06704031418829</v>
      </c>
      <c r="K1751" s="1">
        <f t="shared" si="1956"/>
        <v>150.1051202935229</v>
      </c>
      <c r="L1751" s="1">
        <f t="shared" ref="L1751:O1751" si="1967">L12</f>
        <v>150.14503203704515</v>
      </c>
      <c r="M1751" s="1">
        <f t="shared" si="1967"/>
        <v>150.18568327466676</v>
      </c>
      <c r="N1751" s="1">
        <f t="shared" si="1967"/>
        <v>150.22302035780083</v>
      </c>
      <c r="O1751" s="1">
        <f t="shared" si="1967"/>
        <v>150.27191084980635</v>
      </c>
      <c r="P1751" s="1">
        <f t="shared" si="1958"/>
        <v>150.32046144524398</v>
      </c>
      <c r="Q1751" s="1">
        <f t="shared" si="1958"/>
        <v>150.42750363822088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66.7456800000746</v>
      </c>
      <c r="G1752" s="1">
        <f t="shared" si="1968"/>
        <v>49.798797305985801</v>
      </c>
      <c r="H1752" s="1">
        <f t="shared" si="1968"/>
        <v>68.524871035096282</v>
      </c>
      <c r="I1752" s="1">
        <f t="shared" si="1968"/>
        <v>69.609915453545028</v>
      </c>
      <c r="J1752" s="1">
        <f t="shared" si="1968"/>
        <v>70.693213230314711</v>
      </c>
      <c r="K1752" s="1">
        <f t="shared" si="1968"/>
        <v>71.777539768697167</v>
      </c>
      <c r="L1752" s="1">
        <f t="shared" ref="L1752:O1752" si="1969">L13</f>
        <v>72.860359813809609</v>
      </c>
      <c r="M1752" s="1">
        <f t="shared" si="1969"/>
        <v>73.946132057374257</v>
      </c>
      <c r="N1752" s="1">
        <f t="shared" si="1969"/>
        <v>73.945408851281968</v>
      </c>
      <c r="O1752" s="1">
        <f t="shared" si="1969"/>
        <v>73.946536685074193</v>
      </c>
      <c r="P1752" s="1">
        <f t="shared" si="1958"/>
        <v>73.946385342577102</v>
      </c>
      <c r="Q1752" s="1">
        <f t="shared" si="1958"/>
        <v>73.943070310644615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66.632400543495862</v>
      </c>
      <c r="G1753" s="1">
        <f t="shared" si="1968"/>
        <v>55.764000199764006</v>
      </c>
      <c r="H1753" s="1">
        <f t="shared" si="1968"/>
        <v>65.561507829188386</v>
      </c>
      <c r="I1753" s="1">
        <f t="shared" si="1968"/>
        <v>64.482664585531069</v>
      </c>
      <c r="J1753" s="1">
        <f t="shared" si="1968"/>
        <v>63.400014087216462</v>
      </c>
      <c r="K1753" s="1">
        <f t="shared" si="1968"/>
        <v>62.315693983555633</v>
      </c>
      <c r="L1753" s="1">
        <f t="shared" ref="L1753:O1753" si="1970">L14</f>
        <v>61.232876855847366</v>
      </c>
      <c r="M1753" s="1">
        <f t="shared" si="1970"/>
        <v>60.147108836986277</v>
      </c>
      <c r="N1753" s="1">
        <f t="shared" si="1970"/>
        <v>60.147837149137935</v>
      </c>
      <c r="O1753" s="1">
        <f t="shared" si="1970"/>
        <v>60.146716204105758</v>
      </c>
      <c r="P1753" s="1">
        <f t="shared" si="1958"/>
        <v>60.146883126643957</v>
      </c>
      <c r="Q1753" s="1">
        <f t="shared" si="1958"/>
        <v>60.150287290817346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16.05241307649414</v>
      </c>
      <c r="G1754" s="1">
        <f t="shared" si="1968"/>
        <v>20.048684437925768</v>
      </c>
      <c r="H1754" s="1">
        <f t="shared" si="1968"/>
        <v>7.3247401742467604</v>
      </c>
      <c r="I1754" s="1">
        <f t="shared" si="1968"/>
        <v>15.927066586810877</v>
      </c>
      <c r="J1754" s="1">
        <f t="shared" si="1968"/>
        <v>15.97381299665714</v>
      </c>
      <c r="K1754" s="1">
        <f t="shared" si="1968"/>
        <v>16.011886541270123</v>
      </c>
      <c r="L1754" s="1">
        <f t="shared" ref="L1754:O1754" si="1971">L15</f>
        <v>16.051795367388195</v>
      </c>
      <c r="M1754" s="1">
        <f t="shared" si="1971"/>
        <v>16.092442380306242</v>
      </c>
      <c r="N1754" s="1">
        <f t="shared" si="1971"/>
        <v>16.129774357380928</v>
      </c>
      <c r="O1754" s="1">
        <f t="shared" si="1971"/>
        <v>16.178657960626403</v>
      </c>
      <c r="P1754" s="1">
        <f t="shared" si="1958"/>
        <v>16.227192976022899</v>
      </c>
      <c r="Q1754" s="1">
        <f t="shared" si="1958"/>
        <v>16.334146036758941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12.556513694077937</v>
      </c>
      <c r="G1755" s="1">
        <f t="shared" si="1968"/>
        <v>16.522458846202266</v>
      </c>
      <c r="H1755" s="1">
        <f t="shared" si="1968"/>
        <v>32.453142275307059</v>
      </c>
      <c r="I1755" s="1">
        <f t="shared" si="1968"/>
        <v>54.45829873524243</v>
      </c>
      <c r="J1755" s="1">
        <f t="shared" si="1968"/>
        <v>57.386232672617858</v>
      </c>
      <c r="K1755" s="1">
        <f t="shared" si="1968"/>
        <v>60.042825975073526</v>
      </c>
      <c r="L1755" s="1">
        <f t="shared" ref="L1755:O1755" si="1972">L16</f>
        <v>62.826775009550069</v>
      </c>
      <c r="M1755" s="1">
        <f t="shared" si="1972"/>
        <v>65.674207416262419</v>
      </c>
      <c r="N1755" s="1">
        <f t="shared" si="1972"/>
        <v>68.352389158643106</v>
      </c>
      <c r="O1755" s="1">
        <f t="shared" si="1972"/>
        <v>71.77835634396817</v>
      </c>
      <c r="P1755" s="1">
        <f t="shared" si="1958"/>
        <v>75.33504662831642</v>
      </c>
      <c r="Q1755" s="1">
        <f t="shared" si="1958"/>
        <v>82.068228624760494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0.52403154923175421</v>
      </c>
      <c r="G1756" s="1">
        <f t="shared" si="1968"/>
        <v>0.54529495013196216</v>
      </c>
      <c r="H1756" s="1">
        <f t="shared" si="1968"/>
        <v>0.50316765382694961</v>
      </c>
      <c r="I1756" s="1">
        <f t="shared" si="1968"/>
        <v>0.77761122371310054</v>
      </c>
      <c r="J1756" s="1">
        <f t="shared" si="1968"/>
        <v>0.77945390909168122</v>
      </c>
      <c r="K1756" s="1">
        <f t="shared" si="1968"/>
        <v>0.78212962138957831</v>
      </c>
      <c r="L1756" s="1">
        <f t="shared" ref="L1756:O1756" si="1973">L17</f>
        <v>0.86189303188716349</v>
      </c>
      <c r="M1756" s="1">
        <f t="shared" si="1973"/>
        <v>0.86200509111385681</v>
      </c>
      <c r="N1756" s="1">
        <f t="shared" si="1973"/>
        <v>0.86913362920214665</v>
      </c>
      <c r="O1756" s="1">
        <f t="shared" si="1973"/>
        <v>0.87070070831773216</v>
      </c>
      <c r="P1756" s="1">
        <f t="shared" si="1958"/>
        <v>0.87359961151057808</v>
      </c>
      <c r="Q1756" s="1">
        <f t="shared" si="1958"/>
        <v>0.89141758728730547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18.873138764473602</v>
      </c>
      <c r="G1757" s="1">
        <f t="shared" si="1968"/>
        <v>22.215819960998605</v>
      </c>
      <c r="H1757" s="1">
        <f t="shared" si="1968"/>
        <v>26.123232654255229</v>
      </c>
      <c r="I1757" s="1">
        <f t="shared" si="1968"/>
        <v>30.650682475127653</v>
      </c>
      <c r="J1757" s="1">
        <f t="shared" si="1968"/>
        <v>38.9340945356047</v>
      </c>
      <c r="K1757" s="1">
        <f t="shared" si="1968"/>
        <v>42.182606789350586</v>
      </c>
      <c r="L1757" s="1">
        <f t="shared" ref="L1757:O1757" si="1974">L18</f>
        <v>43.990953017143674</v>
      </c>
      <c r="M1757" s="1">
        <f t="shared" si="1974"/>
        <v>47.277462880057435</v>
      </c>
      <c r="N1757" s="1">
        <f t="shared" si="1974"/>
        <v>49.521494394845433</v>
      </c>
      <c r="O1757" s="1">
        <f t="shared" si="1974"/>
        <v>52.896798399384906</v>
      </c>
      <c r="P1757" s="1">
        <f t="shared" si="1958"/>
        <v>54.73624061228665</v>
      </c>
      <c r="Q1757" s="1">
        <f t="shared" si="1958"/>
        <v>56.093374874596705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1.2505511242909748E-3</v>
      </c>
      <c r="L1758" s="1">
        <f t="shared" ref="L1758:O1758" si="1975">L19</f>
        <v>0.1349476895874768</v>
      </c>
      <c r="M1758" s="1">
        <f t="shared" si="1975"/>
        <v>0.29928385529916851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22.408904119095602</v>
      </c>
      <c r="G1759" s="3">
        <f t="shared" si="1976"/>
        <v>24.413160029336179</v>
      </c>
      <c r="H1759" s="3">
        <f t="shared" si="1976"/>
        <v>28.942866050103635</v>
      </c>
      <c r="I1759" s="3">
        <f t="shared" si="1976"/>
        <v>33.312468711565955</v>
      </c>
      <c r="J1759" s="3">
        <f t="shared" si="1976"/>
        <v>33.813024371287497</v>
      </c>
      <c r="K1759" s="3">
        <f t="shared" si="1976"/>
        <v>33.944695524802619</v>
      </c>
      <c r="L1759" s="3">
        <f t="shared" ref="L1759:O1759" si="1977">SUM(L1760,L1762,L1766,L1770,L1786,L1793,L1801,L1803,L1811,L1815,L1809)</f>
        <v>33.849180322304392</v>
      </c>
      <c r="M1759" s="3">
        <f t="shared" si="1977"/>
        <v>34.848042529864784</v>
      </c>
      <c r="N1759" s="3">
        <f t="shared" si="1977"/>
        <v>35.677041027726226</v>
      </c>
      <c r="O1759" s="3">
        <f t="shared" si="1977"/>
        <v>36.607191500869575</v>
      </c>
      <c r="P1759" s="3">
        <f>SUM(P1760,P1762,P1766,P1770,P1786,P1793,P1801,P1803,P1811,P1815,P1809)</f>
        <v>37.547997521769368</v>
      </c>
      <c r="Q1759" s="3">
        <f>SUM(Q1760,Q1762,Q1766,Q1770,Q1786,Q1793,Q1801,Q1803,Q1811,Q1815,Q1809)</f>
        <v>39.293200492157752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3.093558551290732</v>
      </c>
      <c r="G1760" s="1">
        <f t="shared" ref="G1760:O1760" si="1978">+G1761</f>
        <v>3.0935573066412254</v>
      </c>
      <c r="H1760" s="1">
        <f t="shared" si="1978"/>
        <v>2.9318939063480398</v>
      </c>
      <c r="I1760" s="1">
        <f t="shared" si="1978"/>
        <v>2.7574372762240889</v>
      </c>
      <c r="J1760" s="1">
        <f t="shared" si="1978"/>
        <v>2.1869904730779397</v>
      </c>
      <c r="K1760" s="1">
        <f t="shared" si="1978"/>
        <v>1.3529871300335239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8.85558611937695E-2</v>
      </c>
      <c r="O1760" s="1">
        <f t="shared" si="1978"/>
        <v>0</v>
      </c>
      <c r="P1760" s="1">
        <f>+P1761</f>
        <v>0</v>
      </c>
      <c r="Q1760" s="1">
        <f>+Q1761</f>
        <v>0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3.093558551290732</v>
      </c>
      <c r="G1761" s="1">
        <f>'[1]Electricity and CHPs_CAP'!C$14</f>
        <v>3.0935573066412254</v>
      </c>
      <c r="H1761" s="1">
        <f>'[1]Electricity and CHPs_CAP'!D$14</f>
        <v>2.9318939063480398</v>
      </c>
      <c r="I1761" s="1">
        <f>'[1]Electricity and CHPs_CAP'!E$14</f>
        <v>2.7574372762240889</v>
      </c>
      <c r="J1761" s="1">
        <f>'[1]Electricity and CHPs_CAP'!F$14</f>
        <v>2.1869904730779397</v>
      </c>
      <c r="K1761" s="1">
        <f>'[1]Electricity and CHPs_CAP'!G$14</f>
        <v>1.3529871300335239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8.85558611937695E-2</v>
      </c>
      <c r="O1761" s="1">
        <f>'[1]Electricity and CHPs_CAP'!K$14</f>
        <v>0</v>
      </c>
      <c r="P1761" s="1">
        <f>'[1]Electricity and CHPs_CAP'!L$14</f>
        <v>0</v>
      </c>
      <c r="Q1761" s="1">
        <f>'[1]Electricity and CHPs_CAP'!M$14</f>
        <v>0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16.127406863668522</v>
      </c>
      <c r="H1762" s="1">
        <f t="shared" si="1980"/>
        <v>16.586061950992054</v>
      </c>
      <c r="I1762" s="1">
        <f t="shared" si="1980"/>
        <v>16.643480342199418</v>
      </c>
      <c r="J1762" s="1">
        <f t="shared" si="1980"/>
        <v>16.644046490752292</v>
      </c>
      <c r="K1762" s="1">
        <f t="shared" si="1980"/>
        <v>16.64407649244718</v>
      </c>
      <c r="L1762" s="1">
        <f t="shared" ref="L1762:O1762" si="1981">SUM(L1763:L1765)</f>
        <v>16.716619232513978</v>
      </c>
      <c r="M1762" s="1">
        <f t="shared" si="1981"/>
        <v>16.835263993451349</v>
      </c>
      <c r="N1762" s="1">
        <f t="shared" si="1981"/>
        <v>16.835272476245876</v>
      </c>
      <c r="O1762" s="1">
        <f t="shared" si="1981"/>
        <v>16.835563623151131</v>
      </c>
      <c r="P1762" s="1">
        <f>SUM(P1763:P1765)</f>
        <v>16.835610859283836</v>
      </c>
      <c r="Q1762" s="1">
        <f>SUM(Q1763:Q1765)</f>
        <v>16.838022906436947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7.3470631000633242</v>
      </c>
      <c r="H1763" s="1">
        <f>'[1]Electricity and CHPs_CAP'!D$15</f>
        <v>7.3634493465040087</v>
      </c>
      <c r="I1763" s="1">
        <f>'[1]Electricity and CHPs_CAP'!E$15</f>
        <v>7.416633427567433</v>
      </c>
      <c r="J1763" s="1">
        <f>'[1]Electricity and CHPs_CAP'!F$15</f>
        <v>7.4169596037147825</v>
      </c>
      <c r="K1763" s="1">
        <f>'[1]Electricity and CHPs_CAP'!G$15</f>
        <v>7.41696814539808</v>
      </c>
      <c r="L1763" s="1">
        <f>'[1]Electricity and CHPs_CAP'!H$15</f>
        <v>7.4894468974631909</v>
      </c>
      <c r="M1763" s="1">
        <f>'[1]Electricity and CHPs_CAP'!I$15</f>
        <v>7.607817217533297</v>
      </c>
      <c r="N1763" s="1">
        <f>'[1]Electricity and CHPs_CAP'!J$15</f>
        <v>7.6078192555113553</v>
      </c>
      <c r="O1763" s="1">
        <f>'[1]Electricity and CHPs_CAP'!K$15</f>
        <v>7.6078285242188057</v>
      </c>
      <c r="P1763" s="1">
        <f>'[1]Electricity and CHPs_CAP'!L$15</f>
        <v>7.6078343417734233</v>
      </c>
      <c r="Q1763" s="1">
        <f>'[1]Electricity and CHPs_CAP'!M$15</f>
        <v>7.6078602102452253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4.8085482812592772</v>
      </c>
      <c r="H1764" s="1">
        <f>'[1]Electricity and CHPs_CAP'!D$16</f>
        <v>4.8623960682631742</v>
      </c>
      <c r="I1764" s="1">
        <f>'[1]Electricity and CHPs_CAP'!E$16</f>
        <v>4.8666303784071108</v>
      </c>
      <c r="J1764" s="1">
        <f>'[1]Electricity and CHPs_CAP'!F$16</f>
        <v>4.8668391600843588</v>
      </c>
      <c r="K1764" s="1">
        <f>'[1]Electricity and CHPs_CAP'!G$16</f>
        <v>4.8668483373234803</v>
      </c>
      <c r="L1764" s="1">
        <f>'[1]Electricity and CHPs_CAP'!H$16</f>
        <v>4.8668593784728422</v>
      </c>
      <c r="M1764" s="1">
        <f>'[1]Electricity and CHPs_CAP'!I$16</f>
        <v>4.8668776585397975</v>
      </c>
      <c r="N1764" s="1">
        <f>'[1]Electricity and CHPs_CAP'!J$16</f>
        <v>4.866882659823033</v>
      </c>
      <c r="O1764" s="1">
        <f>'[1]Electricity and CHPs_CAP'!K$16</f>
        <v>4.8668945130523955</v>
      </c>
      <c r="P1764" s="1">
        <f>'[1]Electricity and CHPs_CAP'!L$16</f>
        <v>4.8669319359379006</v>
      </c>
      <c r="Q1764" s="1">
        <f>'[1]Electricity and CHPs_CAP'!M$16</f>
        <v>4.8681146630127694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3.9717954823459216</v>
      </c>
      <c r="H1765" s="1">
        <f>'[1]Electricity and CHPs_CAP'!D$17</f>
        <v>4.3602165362248719</v>
      </c>
      <c r="I1765" s="1">
        <f>'[1]Electricity and CHPs_CAP'!E$17</f>
        <v>4.3602165362248719</v>
      </c>
      <c r="J1765" s="1">
        <f>'[1]Electricity and CHPs_CAP'!F$17</f>
        <v>4.3602477269531521</v>
      </c>
      <c r="K1765" s="1">
        <f>'[1]Electricity and CHPs_CAP'!G$17</f>
        <v>4.3602600097256188</v>
      </c>
      <c r="L1765" s="1">
        <f>'[1]Electricity and CHPs_CAP'!H$17</f>
        <v>4.3603129565779435</v>
      </c>
      <c r="M1765" s="1">
        <f>'[1]Electricity and CHPs_CAP'!I$17</f>
        <v>4.3605691173782555</v>
      </c>
      <c r="N1765" s="1">
        <f>'[1]Electricity and CHPs_CAP'!J$17</f>
        <v>4.3605705609114889</v>
      </c>
      <c r="O1765" s="1">
        <f>'[1]Electricity and CHPs_CAP'!K$17</f>
        <v>4.3608405858799291</v>
      </c>
      <c r="P1765" s="1">
        <f>'[1]Electricity and CHPs_CAP'!L$17</f>
        <v>4.3608445815725121</v>
      </c>
      <c r="Q1765" s="1">
        <f>'[1]Electricity and CHPs_CAP'!M$17</f>
        <v>4.3620480331789535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4.4246352955028607E-2</v>
      </c>
      <c r="G1766" s="1">
        <f t="shared" ref="G1766:K1766" si="1982">SUM(G1767:G1769)</f>
        <v>3.2672112117059185E-2</v>
      </c>
      <c r="H1766" s="1">
        <f t="shared" si="1982"/>
        <v>2.1927960625781652E-2</v>
      </c>
      <c r="I1766" s="1">
        <f t="shared" si="1982"/>
        <v>6.1215628255235577E-2</v>
      </c>
      <c r="J1766" s="1">
        <f t="shared" si="1982"/>
        <v>9.4194122006596881E-2</v>
      </c>
      <c r="K1766" s="1">
        <f t="shared" si="1982"/>
        <v>0.10666796933287713</v>
      </c>
      <c r="L1766" s="1">
        <f t="shared" ref="L1766:O1766" si="1983">SUM(L1767:L1769)</f>
        <v>0.10807284039312925</v>
      </c>
      <c r="M1766" s="1">
        <f t="shared" si="1983"/>
        <v>0.10770994461894445</v>
      </c>
      <c r="N1766" s="1">
        <f t="shared" si="1983"/>
        <v>9.8160149169984057E-2</v>
      </c>
      <c r="O1766" s="1">
        <f t="shared" si="1983"/>
        <v>9.5427960592149377E-2</v>
      </c>
      <c r="P1766" s="1">
        <f>SUM(P1767:P1769)</f>
        <v>9.0801012869396763E-2</v>
      </c>
      <c r="Q1766" s="1">
        <f>SUM(Q1767:Q1769)</f>
        <v>0.10036428451203458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2.8959340081790803E-2</v>
      </c>
      <c r="G1767" s="1">
        <f>'[1]Electricity and CHPs_CAP'!C$18</f>
        <v>2.3160902229512829E-2</v>
      </c>
      <c r="H1767" s="1">
        <f>'[1]Electricity and CHPs_CAP'!D$18</f>
        <v>1.2839997045585611E-2</v>
      </c>
      <c r="I1767" s="1">
        <f>'[1]Electricity and CHPs_CAP'!E$18</f>
        <v>3.3971114483262545E-2</v>
      </c>
      <c r="J1767" s="1">
        <f>'[1]Electricity and CHPs_CAP'!F$18</f>
        <v>5.4970023247747836E-2</v>
      </c>
      <c r="K1767" s="1">
        <f>'[1]Electricity and CHPs_CAP'!G$18</f>
        <v>6.2332390507375685E-2</v>
      </c>
      <c r="L1767" s="1">
        <f>'[1]Electricity and CHPs_CAP'!H$18</f>
        <v>5.7166396353118105E-2</v>
      </c>
      <c r="M1767" s="1">
        <f>'[1]Electricity and CHPs_CAP'!I$18</f>
        <v>5.6041597151807301E-2</v>
      </c>
      <c r="N1767" s="1">
        <f>'[1]Electricity and CHPs_CAP'!J$18</f>
        <v>4.8511021064837387E-2</v>
      </c>
      <c r="O1767" s="1">
        <f>'[1]Electricity and CHPs_CAP'!K$18</f>
        <v>4.4863118171239232E-2</v>
      </c>
      <c r="P1767" s="1">
        <f>'[1]Electricity and CHPs_CAP'!L$18</f>
        <v>3.9004594321650959E-2</v>
      </c>
      <c r="Q1767" s="1">
        <f>'[1]Electricity and CHPs_CAP'!M$18</f>
        <v>4.824579922324828E-2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6.9834060352917402E-3</v>
      </c>
      <c r="G1768" s="1">
        <f>'[1]Electricity and CHPs_CAP'!C$28</f>
        <v>3.0484964825989854E-3</v>
      </c>
      <c r="H1768" s="1">
        <f>'[1]Electricity and CHPs_CAP'!D$28</f>
        <v>2.6173613130460417E-3</v>
      </c>
      <c r="I1768" s="1">
        <f>'[1]Electricity and CHPs_CAP'!E$28</f>
        <v>1.6927411010410724E-3</v>
      </c>
      <c r="J1768" s="1">
        <f>'[1]Electricity and CHPs_CAP'!F$28</f>
        <v>1.5592132863763005E-3</v>
      </c>
      <c r="K1768" s="1">
        <f>'[1]Electricity and CHPs_CAP'!G$28</f>
        <v>9.5247216552040771E-4</v>
      </c>
      <c r="L1768" s="1">
        <f>'[1]Electricity and CHPs_CAP'!H$28</f>
        <v>9.9915878477501992E-4</v>
      </c>
      <c r="M1768" s="1">
        <f>'[1]Electricity and CHPs_CAP'!I$28</f>
        <v>1.5145340951303744E-3</v>
      </c>
      <c r="N1768" s="1">
        <f>'[1]Electricity and CHPs_CAP'!J$28</f>
        <v>1.4548524783151004E-3</v>
      </c>
      <c r="O1768" s="1">
        <f>'[1]Electricity and CHPs_CAP'!K$28</f>
        <v>1.9121737632641937E-3</v>
      </c>
      <c r="P1768" s="1">
        <f>'[1]Electricity and CHPs_CAP'!L$28</f>
        <v>1.6031474687973654E-3</v>
      </c>
      <c r="Q1768" s="1">
        <f>'[1]Electricity and CHPs_CAP'!M$28</f>
        <v>2.8065106763278322E-3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8.3036068379460648E-3</v>
      </c>
      <c r="G1769" s="1">
        <f>'[1]Electricity and CHPs_CAP'!C$41</f>
        <v>6.4627134049473718E-3</v>
      </c>
      <c r="H1769" s="1">
        <f>'[1]Electricity and CHPs_CAP'!D$41</f>
        <v>6.4706022671499972E-3</v>
      </c>
      <c r="I1769" s="1">
        <f>'[1]Electricity and CHPs_CAP'!E$41</f>
        <v>2.5551772670931967E-2</v>
      </c>
      <c r="J1769" s="1">
        <f>'[1]Electricity and CHPs_CAP'!F$41</f>
        <v>3.7664885472472751E-2</v>
      </c>
      <c r="K1769" s="1">
        <f>'[1]Electricity and CHPs_CAP'!G$41</f>
        <v>4.3383106659981033E-2</v>
      </c>
      <c r="L1769" s="1">
        <f>'[1]Electricity and CHPs_CAP'!H$41</f>
        <v>4.9907285255236127E-2</v>
      </c>
      <c r="M1769" s="1">
        <f>'[1]Electricity and CHPs_CAP'!I$41</f>
        <v>5.0153813372006785E-2</v>
      </c>
      <c r="N1769" s="1">
        <f>'[1]Electricity and CHPs_CAP'!J$41</f>
        <v>4.8194275626831568E-2</v>
      </c>
      <c r="O1769" s="1">
        <f>'[1]Electricity and CHPs_CAP'!K$41</f>
        <v>4.8652668657645955E-2</v>
      </c>
      <c r="P1769" s="1">
        <f>'[1]Electricity and CHPs_CAP'!L$41</f>
        <v>5.0193271078948436E-2</v>
      </c>
      <c r="Q1769" s="1">
        <f>'[1]Electricity and CHPs_CAP'!M$41</f>
        <v>4.9311974612458467E-2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0.23914833844700273</v>
      </c>
      <c r="G1770" s="1">
        <f t="shared" ref="G1770:K1770" si="1985">SUM(G1771:G1785)</f>
        <v>0.16449018998503739</v>
      </c>
      <c r="H1770" s="1">
        <f t="shared" si="1985"/>
        <v>0.15447335652363298</v>
      </c>
      <c r="I1770" s="1">
        <f t="shared" si="1985"/>
        <v>0.34702443603048666</v>
      </c>
      <c r="J1770" s="1">
        <f t="shared" si="1985"/>
        <v>0.51612288549967134</v>
      </c>
      <c r="K1770" s="1">
        <f t="shared" si="1985"/>
        <v>0.6966077680102154</v>
      </c>
      <c r="L1770" s="1">
        <f t="shared" ref="L1770:O1770" si="1986">SUM(L1771:L1785)</f>
        <v>0.84810473088858795</v>
      </c>
      <c r="M1770" s="1">
        <f t="shared" si="1986"/>
        <v>0.89392723121034445</v>
      </c>
      <c r="N1770" s="1">
        <f t="shared" si="1986"/>
        <v>1.0198184603685341</v>
      </c>
      <c r="O1770" s="1">
        <f t="shared" si="1986"/>
        <v>1.0746329865693882</v>
      </c>
      <c r="P1770" s="1">
        <f>SUM(P1771:P1785)</f>
        <v>1.0870750816600194</v>
      </c>
      <c r="Q1770" s="1">
        <f>SUM(Q1771:Q1785)</f>
        <v>1.1077443405688483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2.4783906474539399E-2</v>
      </c>
      <c r="L1771" s="1">
        <f>'[1]Electricity and CHPs_CAP'!H$21</f>
        <v>0.16123342153541828</v>
      </c>
      <c r="M1771" s="1">
        <f>'[1]Electricity and CHPs_CAP'!I$21</f>
        <v>0.26558518534120334</v>
      </c>
      <c r="N1771" s="1">
        <f>'[1]Electricity and CHPs_CAP'!J$21</f>
        <v>0.40380164369894872</v>
      </c>
      <c r="O1771" s="1">
        <f>'[1]Electricity and CHPs_CAP'!K$21</f>
        <v>0.51564981645228836</v>
      </c>
      <c r="P1771" s="1">
        <f>'[1]Electricity and CHPs_CAP'!L$21</f>
        <v>0.56027180015037037</v>
      </c>
      <c r="Q1771" s="1">
        <f>'[1]Electricity and CHPs_CAP'!M$21</f>
        <v>0.54132142660522953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2.1017446913974499E-2</v>
      </c>
      <c r="K1772" s="1">
        <f>'[1]Electricity and CHPs_CAP'!G$22</f>
        <v>8.7318466244073842E-2</v>
      </c>
      <c r="L1772" s="1">
        <f>'[1]Electricity and CHPs_CAP'!H$22</f>
        <v>8.7414332872116612E-2</v>
      </c>
      <c r="M1772" s="1">
        <f>'[1]Electricity and CHPs_CAP'!I$22</f>
        <v>8.7433410871545464E-2</v>
      </c>
      <c r="N1772" s="1">
        <f>'[1]Electricity and CHPs_CAP'!J$22</f>
        <v>8.7494744621256393E-2</v>
      </c>
      <c r="O1772" s="1">
        <f>'[1]Electricity and CHPs_CAP'!K$22</f>
        <v>6.2873793922044466E-2</v>
      </c>
      <c r="P1772" s="1">
        <f>'[1]Electricity and CHPs_CAP'!L$22</f>
        <v>1.8463627063601204E-2</v>
      </c>
      <c r="Q1772" s="1">
        <f>'[1]Electricity and CHPs_CAP'!M$22</f>
        <v>3.7797756858313353E-2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0</v>
      </c>
      <c r="M1773" s="1">
        <f>'[1]Electricity and CHPs_CAP'!I$23</f>
        <v>0</v>
      </c>
      <c r="N1773" s="1">
        <f>'[1]Electricity and CHPs_CAP'!J$23</f>
        <v>0</v>
      </c>
      <c r="O1773" s="1">
        <f>'[1]Electricity and CHPs_CAP'!K$23</f>
        <v>0</v>
      </c>
      <c r="P1773" s="1">
        <f>'[1]Electricity and CHPs_CAP'!L$23</f>
        <v>0</v>
      </c>
      <c r="Q1773" s="1">
        <f>'[1]Electricity and CHPs_CAP'!M$23</f>
        <v>0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5.7473765613720598E-2</v>
      </c>
      <c r="G1774" s="1">
        <f>IF('[1]Electricity and CHPs_CAP'!C$24&lt;0,0,'[1]Electricity and CHPs_CAP'!C$24)</f>
        <v>1.8495445965040214E-4</v>
      </c>
      <c r="H1774" s="1">
        <f>IF('[1]Electricity and CHPs_CAP'!D$24&lt;0,0,'[1]Electricity and CHPs_CAP'!D$24)</f>
        <v>2.6748202598335657E-3</v>
      </c>
      <c r="I1774" s="1">
        <f>IF('[1]Electricity and CHPs_CAP'!E$24&lt;0,0,'[1]Electricity and CHPs_CAP'!E$24)</f>
        <v>3.4275698565581804E-2</v>
      </c>
      <c r="J1774" s="1">
        <f>IF('[1]Electricity and CHPs_CAP'!F$24&lt;0,0,'[1]Electricity and CHPs_CAP'!F$24)</f>
        <v>3.4274395262435024E-2</v>
      </c>
      <c r="K1774" s="1">
        <f>IF('[1]Electricity and CHPs_CAP'!G$24&lt;0,0,'[1]Electricity and CHPs_CAP'!G$24)</f>
        <v>9.8067684203239913E-2</v>
      </c>
      <c r="L1774" s="1">
        <f>IF('[1]Electricity and CHPs_CAP'!H$24&lt;0,0,'[1]Electricity and CHPs_CAP'!H$24)</f>
        <v>9.615658386005306E-2</v>
      </c>
      <c r="M1774" s="1">
        <f>IF('[1]Electricity and CHPs_CAP'!I$24&lt;0,0,'[1]Electricity and CHPs_CAP'!I$24)</f>
        <v>7.4252223008449109E-2</v>
      </c>
      <c r="N1774" s="1">
        <f>IF('[1]Electricity and CHPs_CAP'!J$24&lt;0,0,'[1]Electricity and CHPs_CAP'!J$24)</f>
        <v>6.9535696692014801E-2</v>
      </c>
      <c r="O1774" s="1">
        <f>IF('[1]Electricity and CHPs_CAP'!K$24&lt;0,0,'[1]Electricity and CHPs_CAP'!K$24)</f>
        <v>3.0721260195878099E-2</v>
      </c>
      <c r="P1774" s="1">
        <f>IF('[1]Electricity and CHPs_CAP'!L$24&lt;0,0,'[1]Electricity and CHPs_CAP'!L$24)</f>
        <v>2.083042826310065E-2</v>
      </c>
      <c r="Q1774" s="1">
        <f>IF('[1]Electricity and CHPs_CAP'!M$24&lt;0,0,'[1]Electricity and CHPs_CAP'!M$24)</f>
        <v>2.3528135758797798E-2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1.7666857967889998E-2</v>
      </c>
      <c r="L1775" s="1">
        <f>'[1]Electricity and CHPs_CAP'!H$29</f>
        <v>4.4990862477520092E-2</v>
      </c>
      <c r="M1775" s="1">
        <f>'[1]Electricity and CHPs_CAP'!I$29</f>
        <v>7.2556495118275027E-2</v>
      </c>
      <c r="N1775" s="1">
        <f>'[1]Electricity and CHPs_CAP'!J$29</f>
        <v>7.0675611592360327E-2</v>
      </c>
      <c r="O1775" s="1">
        <f>'[1]Electricity and CHPs_CAP'!K$29</f>
        <v>6.6278269449133634E-2</v>
      </c>
      <c r="P1775" s="1">
        <f>'[1]Electricity and CHPs_CAP'!L$29</f>
        <v>6.396099900656553E-2</v>
      </c>
      <c r="Q1775" s="1">
        <f>'[1]Electricity and CHPs_CAP'!M$29</f>
        <v>4.2792995971444085E-2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3.0004826877268104E-2</v>
      </c>
      <c r="G1776" s="1">
        <f>'[1]Electricity and CHPs_CAP'!C$39</f>
        <v>2.2193305692410077E-2</v>
      </c>
      <c r="H1776" s="1">
        <f>'[1]Electricity and CHPs_CAP'!D$39</f>
        <v>1.4494624580553242E-2</v>
      </c>
      <c r="I1776" s="1">
        <f>'[1]Electricity and CHPs_CAP'!E$39</f>
        <v>3.5381958386401693E-2</v>
      </c>
      <c r="J1776" s="1">
        <f>'[1]Electricity and CHPs_CAP'!F$39</f>
        <v>3.1340806330722629E-2</v>
      </c>
      <c r="K1776" s="1">
        <f>'[1]Electricity and CHPs_CAP'!G$39</f>
        <v>3.1365843455253298E-2</v>
      </c>
      <c r="L1776" s="1">
        <f>'[1]Electricity and CHPs_CAP'!H$39</f>
        <v>2.1784019046823661E-2</v>
      </c>
      <c r="M1776" s="1">
        <f>'[1]Electricity and CHPs_CAP'!I$39</f>
        <v>1.2143991258104579E-2</v>
      </c>
      <c r="N1776" s="1">
        <f>'[1]Electricity and CHPs_CAP'!J$39</f>
        <v>1.1918238647957342E-2</v>
      </c>
      <c r="O1776" s="1">
        <f>'[1]Electricity and CHPs_CAP'!K$39</f>
        <v>1.3732210481234146E-2</v>
      </c>
      <c r="P1776" s="1">
        <f>'[1]Electricity and CHPs_CAP'!L$39</f>
        <v>1.866648783492655E-2</v>
      </c>
      <c r="Q1776" s="1">
        <f>'[1]Electricity and CHPs_CAP'!M$39</f>
        <v>3.4032489534462453E-2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0</v>
      </c>
      <c r="L1777" s="1">
        <f>'[1]Electricity and CHPs_CAP'!H$40</f>
        <v>0</v>
      </c>
      <c r="M1777" s="1">
        <f>'[1]Electricity and CHPs_CAP'!I$40</f>
        <v>0</v>
      </c>
      <c r="N1777" s="1">
        <f>'[1]Electricity and CHPs_CAP'!J$40</f>
        <v>0</v>
      </c>
      <c r="O1777" s="1">
        <f>'[1]Electricity and CHPs_CAP'!K$40</f>
        <v>0</v>
      </c>
      <c r="P1777" s="1">
        <f>'[1]Electricity and CHPs_CAP'!L$40</f>
        <v>0</v>
      </c>
      <c r="Q1777" s="1">
        <f>'[1]Electricity and CHPs_CAP'!M$40</f>
        <v>0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3.7497059561392599E-4</v>
      </c>
      <c r="J1778" s="1">
        <f>'[1]Electricity and CHPs_CAP'!F$47</f>
        <v>6.5112356344459825E-4</v>
      </c>
      <c r="K1778" s="1">
        <f>'[1]Electricity and CHPs_CAP'!G$47</f>
        <v>8.3971191971722071E-4</v>
      </c>
      <c r="L1778" s="1">
        <f>'[1]Electricity and CHPs_CAP'!H$47</f>
        <v>9.5222270454276394E-4</v>
      </c>
      <c r="M1778" s="1">
        <f>'[1]Electricity and CHPs_CAP'!I$47</f>
        <v>1.6630236810380871E-3</v>
      </c>
      <c r="N1778" s="1">
        <f>'[1]Electricity and CHPs_CAP'!J$47</f>
        <v>1.3951341324007387E-3</v>
      </c>
      <c r="O1778" s="1">
        <f>'[1]Electricity and CHPs_CAP'!K$47</f>
        <v>2.3906955895230107E-3</v>
      </c>
      <c r="P1778" s="1">
        <f>'[1]Electricity and CHPs_CAP'!L$47</f>
        <v>2.0088820568126549E-3</v>
      </c>
      <c r="Q1778" s="1">
        <f>'[1]Electricity and CHPs_CAP'!M$47</f>
        <v>4.3431627329354192E-3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4.1783696667072731E-3</v>
      </c>
      <c r="G1779" s="1">
        <f>'[1]Electricity and CHPs_CAP'!C$48</f>
        <v>1.1991155619948978E-3</v>
      </c>
      <c r="H1779" s="1">
        <f>'[1]Electricity and CHPs_CAP'!D$48</f>
        <v>1.6553246696106895E-3</v>
      </c>
      <c r="I1779" s="1">
        <f>'[1]Electricity and CHPs_CAP'!E$48</f>
        <v>1.4836314355374494E-3</v>
      </c>
      <c r="J1779" s="1">
        <f>'[1]Electricity and CHPs_CAP'!F$48</f>
        <v>3.9116096994950928E-3</v>
      </c>
      <c r="K1779" s="1">
        <f>'[1]Electricity and CHPs_CAP'!G$48</f>
        <v>3.8914064378763485E-3</v>
      </c>
      <c r="L1779" s="1">
        <f>'[1]Electricity and CHPs_CAP'!H$48</f>
        <v>5.1323421552325922E-3</v>
      </c>
      <c r="M1779" s="1">
        <f>'[1]Electricity and CHPs_CAP'!I$48</f>
        <v>6.4883002443403594E-3</v>
      </c>
      <c r="N1779" s="1">
        <f>'[1]Electricity and CHPs_CAP'!J$48</f>
        <v>5.7663222941974745E-3</v>
      </c>
      <c r="O1779" s="1">
        <f>'[1]Electricity and CHPs_CAP'!K$48</f>
        <v>7.1374426161062623E-3</v>
      </c>
      <c r="P1779" s="1">
        <f>'[1]Electricity and CHPs_CAP'!L$48</f>
        <v>1.740429252412605E-2</v>
      </c>
      <c r="Q1779" s="1">
        <f>'[1]Electricity and CHPs_CAP'!M$48</f>
        <v>1.6338490280533285E-2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8.4108751934838506E-5</v>
      </c>
      <c r="J1780" s="1">
        <f>'[1]Electricity and CHPs_CAP'!F$49</f>
        <v>3.0150389582051483E-4</v>
      </c>
      <c r="K1780" s="1">
        <f>'[1]Electricity and CHPs_CAP'!G$49</f>
        <v>3.0663603906932064E-4</v>
      </c>
      <c r="L1780" s="1">
        <f>'[1]Electricity and CHPs_CAP'!H$49</f>
        <v>3.2775895658339457E-4</v>
      </c>
      <c r="M1780" s="1">
        <f>'[1]Electricity and CHPs_CAP'!I$49</f>
        <v>7.6974622964265577E-4</v>
      </c>
      <c r="N1780" s="1">
        <f>'[1]Electricity and CHPs_CAP'!J$49</f>
        <v>6.2214859862078867E-4</v>
      </c>
      <c r="O1780" s="1">
        <f>'[1]Electricity and CHPs_CAP'!K$49</f>
        <v>9.9985378288755707E-4</v>
      </c>
      <c r="P1780" s="1">
        <f>'[1]Electricity and CHPs_CAP'!L$49</f>
        <v>9.5753675233238599E-4</v>
      </c>
      <c r="Q1780" s="1">
        <f>'[1]Electricity and CHPs_CAP'!M$49</f>
        <v>1.7321155313251234E-3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8.7797332641876506E-3</v>
      </c>
      <c r="G1781" s="1">
        <f>'[1]Electricity and CHPs_CAP'!C$51</f>
        <v>8.2706439666483875E-3</v>
      </c>
      <c r="H1781" s="1">
        <f>'[1]Electricity and CHPs_CAP'!D$51</f>
        <v>1.089143924327163E-2</v>
      </c>
      <c r="I1781" s="1">
        <f>'[1]Electricity and CHPs_CAP'!E$51</f>
        <v>4.6449623319782488E-2</v>
      </c>
      <c r="J1781" s="1">
        <f>'[1]Electricity and CHPs_CAP'!F$51</f>
        <v>4.9144261016373633E-2</v>
      </c>
      <c r="K1781" s="1">
        <f>'[1]Electricity and CHPs_CAP'!G$51</f>
        <v>5.703359152586316E-2</v>
      </c>
      <c r="L1781" s="1">
        <f>'[1]Electricity and CHPs_CAP'!H$51</f>
        <v>5.2013351434359326E-2</v>
      </c>
      <c r="M1781" s="1">
        <f>'[1]Electricity and CHPs_CAP'!I$51</f>
        <v>5.4146259618905526E-2</v>
      </c>
      <c r="N1781" s="1">
        <f>'[1]Electricity and CHPs_CAP'!J$51</f>
        <v>5.2719616558566412E-2</v>
      </c>
      <c r="O1781" s="1">
        <f>'[1]Electricity and CHPs_CAP'!K$51</f>
        <v>5.0098587464127459E-2</v>
      </c>
      <c r="P1781" s="1">
        <f>'[1]Electricity and CHPs_CAP'!L$51</f>
        <v>4.3484436480241348E-2</v>
      </c>
      <c r="Q1781" s="1">
        <f>'[1]Electricity and CHPs_CAP'!M$51</f>
        <v>4.0098021760642116E-2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3.56841811660421E-4</v>
      </c>
      <c r="J1782" s="1">
        <f>'[1]Electricity and CHPs_CAP'!F$52</f>
        <v>1.4011959439717064E-3</v>
      </c>
      <c r="K1782" s="1">
        <f>'[1]Electricity and CHPs_CAP'!G$52</f>
        <v>1.4293081213987437E-3</v>
      </c>
      <c r="L1782" s="1">
        <f>'[1]Electricity and CHPs_CAP'!H$52</f>
        <v>1.6456587140333198E-3</v>
      </c>
      <c r="M1782" s="1">
        <f>'[1]Electricity and CHPs_CAP'!I$52</f>
        <v>4.4545960701353211E-3</v>
      </c>
      <c r="N1782" s="1">
        <f>'[1]Electricity and CHPs_CAP'!J$52</f>
        <v>3.8269308643547528E-3</v>
      </c>
      <c r="O1782" s="1">
        <f>'[1]Electricity and CHPs_CAP'!K$52</f>
        <v>8.0191284734210388E-3</v>
      </c>
      <c r="P1782" s="1">
        <f>'[1]Electricity and CHPs_CAP'!L$52</f>
        <v>7.7431489281237107E-3</v>
      </c>
      <c r="Q1782" s="1">
        <f>'[1]Electricity and CHPs_CAP'!M$52</f>
        <v>1.3529409202937152E-2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7.3512260440843052E-2</v>
      </c>
      <c r="G1783" s="1">
        <f>'[1]Electricity and CHPs_CAP'!C$54</f>
        <v>8.4760345696858072E-2</v>
      </c>
      <c r="H1783" s="1">
        <f>'[1]Electricity and CHPs_CAP'!D$54</f>
        <v>8.4760641045148799E-2</v>
      </c>
      <c r="I1783" s="1">
        <f>'[1]Electricity and CHPs_CAP'!E$54</f>
        <v>8.4762605582102274E-2</v>
      </c>
      <c r="J1783" s="1">
        <f>'[1]Electricity and CHPs_CAP'!F$54</f>
        <v>8.4762561238847831E-2</v>
      </c>
      <c r="K1783" s="1">
        <f>'[1]Electricity and CHPs_CAP'!G$54</f>
        <v>8.4761207682966341E-2</v>
      </c>
      <c r="L1783" s="1">
        <f>'[1]Electricity and CHPs_CAP'!H$54</f>
        <v>8.4761732046555696E-2</v>
      </c>
      <c r="M1783" s="1">
        <f>'[1]Electricity and CHPs_CAP'!I$54</f>
        <v>8.4765492672515694E-2</v>
      </c>
      <c r="N1783" s="1">
        <f>'[1]Electricity and CHPs_CAP'!J$54</f>
        <v>8.4764431886160868E-2</v>
      </c>
      <c r="O1783" s="1">
        <f>'[1]Electricity and CHPs_CAP'!K$54</f>
        <v>8.4770235045729836E-2</v>
      </c>
      <c r="P1783" s="1">
        <f>'[1]Electricity and CHPs_CAP'!L$54</f>
        <v>8.4773422878665433E-2</v>
      </c>
      <c r="Q1783" s="1">
        <f>'[1]Electricity and CHPs_CAP'!M$54</f>
        <v>8.492955759543877E-2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6.5199382584276058E-2</v>
      </c>
      <c r="G1784" s="1">
        <f>'[1]Electricity and CHPs_CAP'!C$55</f>
        <v>4.7881824607475559E-2</v>
      </c>
      <c r="H1784" s="1">
        <f>'[1]Electricity and CHPs_CAP'!D$55</f>
        <v>3.9996506725215035E-2</v>
      </c>
      <c r="I1784" s="1">
        <f>'[1]Electricity and CHPs_CAP'!E$55</f>
        <v>0.14354016807473222</v>
      </c>
      <c r="J1784" s="1">
        <f>'[1]Electricity and CHPs_CAP'!F$55</f>
        <v>0.28837547344766851</v>
      </c>
      <c r="K1784" s="1">
        <f>'[1]Electricity and CHPs_CAP'!G$55</f>
        <v>0.28823355718266053</v>
      </c>
      <c r="L1784" s="1">
        <f>'[1]Electricity and CHPs_CAP'!H$55</f>
        <v>0.29099868700050496</v>
      </c>
      <c r="M1784" s="1">
        <f>'[1]Electricity and CHPs_CAP'!I$55</f>
        <v>0.22793625626074371</v>
      </c>
      <c r="N1784" s="1">
        <f>'[1]Electricity and CHPs_CAP'!J$55</f>
        <v>0.22556494159316196</v>
      </c>
      <c r="O1784" s="1">
        <f>'[1]Electricity and CHPs_CAP'!K$55</f>
        <v>0.22801586012658723</v>
      </c>
      <c r="P1784" s="1">
        <f>'[1]Electricity and CHPs_CAP'!L$55</f>
        <v>0.24563103387669175</v>
      </c>
      <c r="Q1784" s="1">
        <f>'[1]Electricity and CHPs_CAP'!M$55</f>
        <v>0.26121186233658827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3.14829507139541E-4</v>
      </c>
      <c r="J1785" s="1">
        <f>'[1]Electricity and CHPs_CAP'!F$58</f>
        <v>9.425081869173722E-4</v>
      </c>
      <c r="K1785" s="1">
        <f>'[1]Electricity and CHPs_CAP'!G$58</f>
        <v>9.0959075566737573E-4</v>
      </c>
      <c r="L1785" s="1">
        <f>'[1]Electricity and CHPs_CAP'!H$58</f>
        <v>6.9375808484418793E-4</v>
      </c>
      <c r="M1785" s="1">
        <f>'[1]Electricity and CHPs_CAP'!I$58</f>
        <v>1.7322508354456658E-3</v>
      </c>
      <c r="N1785" s="1">
        <f>'[1]Electricity and CHPs_CAP'!J$58</f>
        <v>1.7329991885335729E-3</v>
      </c>
      <c r="O1785" s="1">
        <f>'[1]Electricity and CHPs_CAP'!K$58</f>
        <v>3.9458329704272471E-3</v>
      </c>
      <c r="P1785" s="1">
        <f>'[1]Electricity and CHPs_CAP'!L$58</f>
        <v>2.8789858444619202E-3</v>
      </c>
      <c r="Q1785" s="1">
        <f>'[1]Electricity and CHPs_CAP'!M$58</f>
        <v>6.0889164002011125E-3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0.43053959230651329</v>
      </c>
      <c r="G1786" s="1">
        <f t="shared" ref="G1786:K1786" si="1989">SUM(G1787:G1792)</f>
        <v>0.39287537493806646</v>
      </c>
      <c r="H1786" s="1">
        <f t="shared" si="1989"/>
        <v>0.39235886970251371</v>
      </c>
      <c r="I1786" s="1">
        <f t="shared" si="1989"/>
        <v>0.36003730679338813</v>
      </c>
      <c r="J1786" s="1">
        <f t="shared" si="1989"/>
        <v>0.36281258561369117</v>
      </c>
      <c r="K1786" s="1">
        <f t="shared" si="1989"/>
        <v>0.37025908896416238</v>
      </c>
      <c r="L1786" s="1">
        <f t="shared" ref="L1786:O1786" si="1990">SUM(L1787:L1792)</f>
        <v>0.37711760853779142</v>
      </c>
      <c r="M1786" s="1">
        <f t="shared" si="1990"/>
        <v>0.38318683673628084</v>
      </c>
      <c r="N1786" s="1">
        <f t="shared" si="1990"/>
        <v>0.38317883815328813</v>
      </c>
      <c r="O1786" s="1">
        <f t="shared" si="1990"/>
        <v>0.38327523531408658</v>
      </c>
      <c r="P1786" s="1">
        <f>SUM(P1787:P1792)</f>
        <v>0.39628917248764417</v>
      </c>
      <c r="Q1786" s="1">
        <f>SUM(Q1787:Q1792)</f>
        <v>0.39739238216432765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0.30577363141508551</v>
      </c>
      <c r="G1787" s="1">
        <f>'[1]Electricity and CHPs_CAP'!C$19</f>
        <v>0.30576485670512804</v>
      </c>
      <c r="H1787" s="1">
        <f>'[1]Electricity and CHPs_CAP'!D$19</f>
        <v>0.3057617575899973</v>
      </c>
      <c r="I1787" s="1">
        <f>'[1]Electricity and CHPs_CAP'!E$19</f>
        <v>0.27599373667699539</v>
      </c>
      <c r="J1787" s="1">
        <f>'[1]Electricity and CHPs_CAP'!F$19</f>
        <v>0.2794908887511045</v>
      </c>
      <c r="K1787" s="1">
        <f>'[1]Electricity and CHPs_CAP'!G$19</f>
        <v>0.28606302376530157</v>
      </c>
      <c r="L1787" s="1">
        <f>'[1]Electricity and CHPs_CAP'!H$19</f>
        <v>0.29279339648442032</v>
      </c>
      <c r="M1787" s="1">
        <f>'[1]Electricity and CHPs_CAP'!I$19</f>
        <v>0.29969329338065287</v>
      </c>
      <c r="N1787" s="1">
        <f>'[1]Electricity and CHPs_CAP'!J$19</f>
        <v>0.29968949959877533</v>
      </c>
      <c r="O1787" s="1">
        <f>'[1]Electricity and CHPs_CAP'!K$19</f>
        <v>0.29977455377228274</v>
      </c>
      <c r="P1787" s="1">
        <f>'[1]Electricity and CHPs_CAP'!L$19</f>
        <v>0.31279476915247278</v>
      </c>
      <c r="Q1787" s="1">
        <f>'[1]Electricity and CHPs_CAP'!M$19</f>
        <v>0.31387119826546311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</v>
      </c>
      <c r="L1788" s="1">
        <f>'[1]Electricity and CHPs_CAP'!H$20</f>
        <v>0</v>
      </c>
      <c r="M1788" s="1">
        <f>'[1]Electricity and CHPs_CAP'!I$20</f>
        <v>0</v>
      </c>
      <c r="N1788" s="1">
        <f>'[1]Electricity and CHPs_CAP'!J$20</f>
        <v>0</v>
      </c>
      <c r="O1788" s="1">
        <f>'[1]Electricity and CHPs_CAP'!K$20</f>
        <v>0</v>
      </c>
      <c r="P1788" s="1">
        <f>'[1]Electricity and CHPs_CAP'!L$20</f>
        <v>0</v>
      </c>
      <c r="Q1788" s="1">
        <f>'[1]Electricity and CHPs_CAP'!M$20</f>
        <v>0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7.8397766928000004E-2</v>
      </c>
      <c r="G1789" s="1">
        <f>'[1]Electricity and CHPs_CAP'!C$26</f>
        <v>7.1003056627261488E-2</v>
      </c>
      <c r="H1789" s="1">
        <f>'[1]Electricity and CHPs_CAP'!D$26</f>
        <v>7.0492709461304176E-2</v>
      </c>
      <c r="I1789" s="1">
        <f>'[1]Electricity and CHPs_CAP'!E$26</f>
        <v>7.0490402485040349E-2</v>
      </c>
      <c r="J1789" s="1">
        <f>'[1]Electricity and CHPs_CAP'!F$26</f>
        <v>6.9926696247441716E-2</v>
      </c>
      <c r="K1789" s="1">
        <f>'[1]Electricity and CHPs_CAP'!G$26</f>
        <v>7.0079917415879087E-2</v>
      </c>
      <c r="L1789" s="1">
        <f>'[1]Electricity and CHPs_CAP'!H$26</f>
        <v>7.020252876250406E-2</v>
      </c>
      <c r="M1789" s="1">
        <f>'[1]Electricity and CHPs_CAP'!I$26</f>
        <v>7.0293618655028076E-2</v>
      </c>
      <c r="N1789" s="1">
        <f>'[1]Electricity and CHPs_CAP'!J$26</f>
        <v>7.0294374739060139E-2</v>
      </c>
      <c r="O1789" s="1">
        <f>'[1]Electricity and CHPs_CAP'!K$26</f>
        <v>7.0298066994102182E-2</v>
      </c>
      <c r="P1789" s="1">
        <f>'[1]Electricity and CHPs_CAP'!L$26</f>
        <v>7.0294561359711058E-2</v>
      </c>
      <c r="Q1789" s="1">
        <f>'[1]Electricity and CHPs_CAP'!M$26</f>
        <v>7.0296703019706086E-2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0</v>
      </c>
      <c r="L1790" s="1">
        <f>'[1]Electricity and CHPs_CAP'!H$27</f>
        <v>0</v>
      </c>
      <c r="M1790" s="1">
        <f>'[1]Electricity and CHPs_CAP'!I$27</f>
        <v>0</v>
      </c>
      <c r="N1790" s="1">
        <f>'[1]Electricity and CHPs_CAP'!J$27</f>
        <v>0</v>
      </c>
      <c r="O1790" s="1">
        <f>'[1]Electricity and CHPs_CAP'!K$27</f>
        <v>0</v>
      </c>
      <c r="P1790" s="1">
        <f>'[1]Electricity and CHPs_CAP'!L$27</f>
        <v>0</v>
      </c>
      <c r="Q1790" s="1">
        <f>'[1]Electricity and CHPs_CAP'!M$27</f>
        <v>0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4.6368193963427791E-2</v>
      </c>
      <c r="G1791" s="1">
        <f>'[1]Electricity and CHPs_CAP'!C$44</f>
        <v>1.6107461605676963E-2</v>
      </c>
      <c r="H1791" s="1">
        <f>'[1]Electricity and CHPs_CAP'!D$44</f>
        <v>1.610440265121222E-2</v>
      </c>
      <c r="I1791" s="1">
        <f>'[1]Electricity and CHPs_CAP'!E$44</f>
        <v>1.3553167631352392E-2</v>
      </c>
      <c r="J1791" s="1">
        <f>'[1]Electricity and CHPs_CAP'!F$44</f>
        <v>1.3395000615144908E-2</v>
      </c>
      <c r="K1791" s="1">
        <f>'[1]Electricity and CHPs_CAP'!G$44</f>
        <v>1.4116147782981717E-2</v>
      </c>
      <c r="L1791" s="1">
        <f>'[1]Electricity and CHPs_CAP'!H$44</f>
        <v>1.4121683290867071E-2</v>
      </c>
      <c r="M1791" s="1">
        <f>'[1]Electricity and CHPs_CAP'!I$44</f>
        <v>1.3199924700599878E-2</v>
      </c>
      <c r="N1791" s="1">
        <f>'[1]Electricity and CHPs_CAP'!J$44</f>
        <v>1.3194963815452657E-2</v>
      </c>
      <c r="O1791" s="1">
        <f>'[1]Electricity and CHPs_CAP'!K$44</f>
        <v>1.320261454770166E-2</v>
      </c>
      <c r="P1791" s="1">
        <f>'[1]Electricity and CHPs_CAP'!L$44</f>
        <v>1.3199841975460301E-2</v>
      </c>
      <c r="Q1791" s="1">
        <f>'[1]Electricity and CHPs_CAP'!M$44</f>
        <v>1.3224480879158444E-2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0</v>
      </c>
      <c r="L1792" s="1">
        <f>'[1]Electricity and CHPs_CAP'!H$45</f>
        <v>0</v>
      </c>
      <c r="M1792" s="1">
        <f>'[1]Electricity and CHPs_CAP'!I$45</f>
        <v>0</v>
      </c>
      <c r="N1792" s="1">
        <f>'[1]Electricity and CHPs_CAP'!J$45</f>
        <v>0</v>
      </c>
      <c r="O1792" s="1">
        <f>'[1]Electricity and CHPs_CAP'!K$45</f>
        <v>0</v>
      </c>
      <c r="P1792" s="1">
        <f>'[1]Electricity and CHPs_CAP'!L$45</f>
        <v>0</v>
      </c>
      <c r="Q1792" s="1">
        <f>'[1]Electricity and CHPs_CAP'!M$45</f>
        <v>0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2.3933035859050031E-2</v>
      </c>
      <c r="G1793" s="1">
        <f t="shared" ref="G1793:K1793" si="1992">SUM(G1794:G1800)</f>
        <v>2.8555365847016442E-2</v>
      </c>
      <c r="H1793" s="1">
        <f t="shared" si="1992"/>
        <v>6.2891895949623869E-2</v>
      </c>
      <c r="I1793" s="1">
        <f t="shared" si="1992"/>
        <v>0.11216779714047832</v>
      </c>
      <c r="J1793" s="1">
        <f t="shared" si="1992"/>
        <v>0.14508227726572567</v>
      </c>
      <c r="K1793" s="1">
        <f t="shared" si="1992"/>
        <v>0.17212768242602325</v>
      </c>
      <c r="L1793" s="1">
        <f t="shared" ref="L1793:O1793" si="1993">SUM(L1794:L1800)</f>
        <v>0.20307152809120496</v>
      </c>
      <c r="M1793" s="1">
        <f t="shared" si="1993"/>
        <v>0.23838635595480934</v>
      </c>
      <c r="N1793" s="1">
        <f t="shared" si="1993"/>
        <v>0.24045716995145897</v>
      </c>
      <c r="O1793" s="1">
        <f t="shared" si="1993"/>
        <v>0.25488761551940581</v>
      </c>
      <c r="P1793" s="1">
        <f>SUM(P1794:P1800)</f>
        <v>0.24906414230216431</v>
      </c>
      <c r="Q1793" s="1">
        <f>SUM(Q1794:Q1800)</f>
        <v>0.24201638791568389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1.5066183633936199E-2</v>
      </c>
      <c r="G1794" s="1">
        <f>'[1]Electricity and CHPs_CAP'!C$25</f>
        <v>9.3409152149181926E-3</v>
      </c>
      <c r="H1794" s="1">
        <f>'[1]Electricity and CHPs_CAP'!D$25</f>
        <v>2.0021656672284303E-2</v>
      </c>
      <c r="I1794" s="1">
        <f>'[1]Electricity and CHPs_CAP'!E$25</f>
        <v>4.1035695676627695E-2</v>
      </c>
      <c r="J1794" s="1">
        <f>'[1]Electricity and CHPs_CAP'!F$25</f>
        <v>4.9583214818290373E-2</v>
      </c>
      <c r="K1794" s="1">
        <f>'[1]Electricity and CHPs_CAP'!G$25</f>
        <v>5.7863718363915996E-2</v>
      </c>
      <c r="L1794" s="1">
        <f>'[1]Electricity and CHPs_CAP'!H$25</f>
        <v>5.3176433106854583E-2</v>
      </c>
      <c r="M1794" s="1">
        <f>'[1]Electricity and CHPs_CAP'!I$25</f>
        <v>6.8946597106979216E-2</v>
      </c>
      <c r="N1794" s="1">
        <f>'[1]Electricity and CHPs_CAP'!J$25</f>
        <v>7.0455691965849512E-2</v>
      </c>
      <c r="O1794" s="1">
        <f>'[1]Electricity and CHPs_CAP'!K$25</f>
        <v>8.8690707117647677E-2</v>
      </c>
      <c r="P1794" s="1">
        <f>'[1]Electricity and CHPs_CAP'!L$25</f>
        <v>8.0178100774876165E-2</v>
      </c>
      <c r="Q1794" s="1">
        <f>'[1]Electricity and CHPs_CAP'!M$25</f>
        <v>7.3443743144648854E-2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0</v>
      </c>
      <c r="L1795" s="1">
        <f>'[1]Electricity and CHPs_CAP'!H$31</f>
        <v>0</v>
      </c>
      <c r="M1795" s="1">
        <f>'[1]Electricity and CHPs_CAP'!I$31</f>
        <v>0</v>
      </c>
      <c r="N1795" s="1">
        <f>'[1]Electricity and CHPs_CAP'!J$31</f>
        <v>0</v>
      </c>
      <c r="O1795" s="1">
        <f>'[1]Electricity and CHPs_CAP'!K$31</f>
        <v>0</v>
      </c>
      <c r="P1795" s="1">
        <f>'[1]Electricity and CHPs_CAP'!L$31</f>
        <v>0</v>
      </c>
      <c r="Q1795" s="1">
        <f>'[1]Electricity and CHPs_CAP'!M$31</f>
        <v>0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8.8668522251138301E-3</v>
      </c>
      <c r="G1796" s="1">
        <f>'[1]Electricity and CHPs_CAP'!C$42</f>
        <v>1.921445063209825E-2</v>
      </c>
      <c r="H1796" s="1">
        <f>'[1]Electricity and CHPs_CAP'!D$42</f>
        <v>4.2870239277339565E-2</v>
      </c>
      <c r="I1796" s="1">
        <f>'[1]Electricity and CHPs_CAP'!E$42</f>
        <v>6.8957033803451973E-2</v>
      </c>
      <c r="J1796" s="1">
        <f>'[1]Electricity and CHPs_CAP'!F$42</f>
        <v>9.265174875247173E-2</v>
      </c>
      <c r="K1796" s="1">
        <f>'[1]Electricity and CHPs_CAP'!G$42</f>
        <v>0.11149168453178036</v>
      </c>
      <c r="L1796" s="1">
        <f>'[1]Electricity and CHPs_CAP'!H$42</f>
        <v>0.1470498285599062</v>
      </c>
      <c r="M1796" s="1">
        <f>'[1]Electricity and CHPs_CAP'!I$42</f>
        <v>0.16397987134513789</v>
      </c>
      <c r="N1796" s="1">
        <f>'[1]Electricity and CHPs_CAP'!J$42</f>
        <v>0.16504971965249685</v>
      </c>
      <c r="O1796" s="1">
        <f>'[1]Electricity and CHPs_CAP'!K$42</f>
        <v>0.16007347115680182</v>
      </c>
      <c r="P1796" s="1">
        <f>'[1]Electricity and CHPs_CAP'!L$42</f>
        <v>0.1637445990186904</v>
      </c>
      <c r="Q1796" s="1">
        <f>'[1]Electricity and CHPs_CAP'!M$42</f>
        <v>0.15889647449121516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0</v>
      </c>
      <c r="L1797" s="1">
        <f>'[1]Electricity and CHPs_CAP'!H$43</f>
        <v>0</v>
      </c>
      <c r="M1797" s="1">
        <f>'[1]Electricity and CHPs_CAP'!I$43</f>
        <v>0</v>
      </c>
      <c r="N1797" s="1">
        <f>'[1]Electricity and CHPs_CAP'!J$43</f>
        <v>0</v>
      </c>
      <c r="O1797" s="1">
        <f>'[1]Electricity and CHPs_CAP'!K$43</f>
        <v>0</v>
      </c>
      <c r="P1797" s="1">
        <f>'[1]Electricity and CHPs_CAP'!L$43</f>
        <v>0</v>
      </c>
      <c r="Q1797" s="1">
        <f>'[1]Electricity and CHPs_CAP'!M$43</f>
        <v>0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4.2452380732564899E-4</v>
      </c>
      <c r="J1798" s="1">
        <f>'[1]Electricity and CHPs_CAP'!F$50</f>
        <v>8.2853359529970634E-4</v>
      </c>
      <c r="K1798" s="1">
        <f>'[1]Electricity and CHPs_CAP'!G$50</f>
        <v>8.41832333641146E-4</v>
      </c>
      <c r="L1798" s="1">
        <f>'[1]Electricity and CHPs_CAP'!H$50</f>
        <v>8.7425522673643561E-4</v>
      </c>
      <c r="M1798" s="1">
        <f>'[1]Electricity and CHPs_CAP'!I$50</f>
        <v>1.6490494480052313E-3</v>
      </c>
      <c r="N1798" s="1">
        <f>'[1]Electricity and CHPs_CAP'!J$50</f>
        <v>1.5267239494655012E-3</v>
      </c>
      <c r="O1798" s="1">
        <f>'[1]Electricity and CHPs_CAP'!K$50</f>
        <v>1.9974172485048049E-3</v>
      </c>
      <c r="P1798" s="1">
        <f>'[1]Electricity and CHPs_CAP'!L$50</f>
        <v>1.5202823416621022E-3</v>
      </c>
      <c r="Q1798" s="1">
        <f>'[1]Electricity and CHPs_CAP'!M$50</f>
        <v>2.5798378330560059E-3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9.2080929954428605E-4</v>
      </c>
      <c r="J1799" s="1">
        <f>'[1]Electricity and CHPs_CAP'!F$53</f>
        <v>1.1771799715679541E-3</v>
      </c>
      <c r="K1799" s="1">
        <f>'[1]Electricity and CHPs_CAP'!G$53</f>
        <v>1.1677465835104608E-3</v>
      </c>
      <c r="L1799" s="1">
        <f>'[1]Electricity and CHPs_CAP'!H$53</f>
        <v>1.1388365735381602E-3</v>
      </c>
      <c r="M1799" s="1">
        <f>'[1]Electricity and CHPs_CAP'!I$53</f>
        <v>2.4135807329271554E-3</v>
      </c>
      <c r="N1799" s="1">
        <f>'[1]Electricity and CHPs_CAP'!J$53</f>
        <v>2.1878403313279381E-3</v>
      </c>
      <c r="O1799" s="1">
        <f>'[1]Electricity and CHPs_CAP'!K$53</f>
        <v>2.3408428539643715E-3</v>
      </c>
      <c r="P1799" s="1">
        <f>'[1]Electricity and CHPs_CAP'!L$53</f>
        <v>2.086093579907156E-3</v>
      </c>
      <c r="Q1799" s="1">
        <f>'[1]Electricity and CHPs_CAP'!M$53</f>
        <v>3.8772087877717836E-3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8.2973455352871597E-4</v>
      </c>
      <c r="J1800" s="1">
        <f>'[1]Electricity and CHPs_CAP'!F$56</f>
        <v>8.4160012809589562E-4</v>
      </c>
      <c r="K1800" s="1">
        <f>'[1]Electricity and CHPs_CAP'!G$56</f>
        <v>7.627006131752629E-4</v>
      </c>
      <c r="L1800" s="1">
        <f>'[1]Electricity and CHPs_CAP'!H$56</f>
        <v>8.3217462416960118E-4</v>
      </c>
      <c r="M1800" s="1">
        <f>'[1]Electricity and CHPs_CAP'!I$56</f>
        <v>1.3972573217598142E-3</v>
      </c>
      <c r="N1800" s="1">
        <f>'[1]Electricity and CHPs_CAP'!J$56</f>
        <v>1.2371940523191478E-3</v>
      </c>
      <c r="O1800" s="1">
        <f>'[1]Electricity and CHPs_CAP'!K$56</f>
        <v>1.7851771424871861E-3</v>
      </c>
      <c r="P1800" s="1">
        <f>'[1]Electricity and CHPs_CAP'!L$56</f>
        <v>1.5350665870284758E-3</v>
      </c>
      <c r="Q1800" s="1">
        <f>'[1]Electricity and CHPs_CAP'!M$56</f>
        <v>3.2191236589920844E-3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9.0660166959507293E-2</v>
      </c>
      <c r="H1801" s="1">
        <f t="shared" si="1995"/>
        <v>8.3656084453436294E-2</v>
      </c>
      <c r="I1801" s="1">
        <f t="shared" si="1995"/>
        <v>0.12928099545252231</v>
      </c>
      <c r="J1801" s="1">
        <f t="shared" si="1995"/>
        <v>0.12958772416708281</v>
      </c>
      <c r="K1801" s="1">
        <f t="shared" si="1995"/>
        <v>0.13003339848210624</v>
      </c>
      <c r="L1801" s="1">
        <f t="shared" si="1995"/>
        <v>0.14329507956549101</v>
      </c>
      <c r="M1801" s="1">
        <f t="shared" si="1995"/>
        <v>0.14331020084310001</v>
      </c>
      <c r="N1801" s="1">
        <f t="shared" si="1995"/>
        <v>0.14449999237486799</v>
      </c>
      <c r="O1801" s="1">
        <f t="shared" si="1995"/>
        <v>0.144757902624472</v>
      </c>
      <c r="P1801" s="1">
        <f>P1802</f>
        <v>0.14524077334173</v>
      </c>
      <c r="Q1801" s="1">
        <f>Q1802</f>
        <v>0.14820402218783499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9.0660166959507293E-2</v>
      </c>
      <c r="H1802" s="1">
        <f>'[1]Electricity and CHPs_CAP'!D$33</f>
        <v>8.3656084453436294E-2</v>
      </c>
      <c r="I1802" s="1">
        <f>'[1]Electricity and CHPs_CAP'!E$33</f>
        <v>0.12928099545252231</v>
      </c>
      <c r="J1802" s="1">
        <f>'[1]Electricity and CHPs_CAP'!F$33</f>
        <v>0.12958772416708281</v>
      </c>
      <c r="K1802" s="1">
        <f>'[1]Electricity and CHPs_CAP'!G$33</f>
        <v>0.13003339848210624</v>
      </c>
      <c r="L1802" s="1">
        <f>'[1]Electricity and CHPs_CAP'!H$33</f>
        <v>0.14329507956549101</v>
      </c>
      <c r="M1802" s="1">
        <f>'[1]Electricity and CHPs_CAP'!I$33</f>
        <v>0.14331020084310001</v>
      </c>
      <c r="N1802" s="1">
        <f>'[1]Electricity and CHPs_CAP'!J$33</f>
        <v>0.14449999237486799</v>
      </c>
      <c r="O1802" s="1">
        <f>'[1]Electricity and CHPs_CAP'!K$33</f>
        <v>0.144757902624472</v>
      </c>
      <c r="P1802" s="1">
        <f>'[1]Electricity and CHPs_CAP'!L$33</f>
        <v>0.14524077334173</v>
      </c>
      <c r="Q1802" s="1">
        <f>'[1]Electricity and CHPs_CAP'!M$33</f>
        <v>0.14820402218783499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4.3709501195764719</v>
      </c>
      <c r="H1803" s="1">
        <f t="shared" si="1996"/>
        <v>8.5975815766726775</v>
      </c>
      <c r="I1803" s="1">
        <f t="shared" si="1996"/>
        <v>12.662250870807958</v>
      </c>
      <c r="J1803" s="1">
        <f t="shared" si="1996"/>
        <v>13.477075237569229</v>
      </c>
      <c r="K1803" s="1">
        <f t="shared" si="1996"/>
        <v>14.153453442479989</v>
      </c>
      <c r="L1803" s="1">
        <f t="shared" ref="L1803:O1803" si="1997">SUM(L1804:L1808)</f>
        <v>14.844384483915411</v>
      </c>
      <c r="M1803" s="1">
        <f t="shared" si="1997"/>
        <v>15.566746188562847</v>
      </c>
      <c r="N1803" s="1">
        <f t="shared" si="1997"/>
        <v>16.238247933210975</v>
      </c>
      <c r="O1803" s="1">
        <f t="shared" si="1997"/>
        <v>17.097810043731059</v>
      </c>
      <c r="P1803" s="1">
        <f>SUM(P1804:P1808)</f>
        <v>17.953905934049615</v>
      </c>
      <c r="Q1803" s="1">
        <f>SUM(Q1804:Q1808)</f>
        <v>19.556882983864249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4.4924017759097101E-2</v>
      </c>
      <c r="I1804" s="1">
        <f>'[1]Electricity and CHPs_CAP'!E$34</f>
        <v>6.8928665088192745E-2</v>
      </c>
      <c r="J1804" s="1">
        <f>'[1]Electricity and CHPs_CAP'!F$34</f>
        <v>0.24074959085017872</v>
      </c>
      <c r="K1804" s="1">
        <f>'[1]Electricity and CHPs_CAP'!G$34</f>
        <v>0.24193990382749186</v>
      </c>
      <c r="L1804" s="1">
        <f>'[1]Electricity and CHPs_CAP'!H$34</f>
        <v>0.22325395855530311</v>
      </c>
      <c r="M1804" s="1">
        <f>'[1]Electricity and CHPs_CAP'!I$34</f>
        <v>0.19978610233814317</v>
      </c>
      <c r="N1804" s="1">
        <f>'[1]Electricity and CHPs_CAP'!J$34</f>
        <v>8.7409404137693672E-2</v>
      </c>
      <c r="O1804" s="1">
        <f>'[1]Electricity and CHPs_CAP'!K$34</f>
        <v>0.123092052250937</v>
      </c>
      <c r="P1804" s="1">
        <f>'[1]Electricity and CHPs_CAP'!L$34</f>
        <v>0.11326099859916754</v>
      </c>
      <c r="Q1804" s="1">
        <f>'[1]Electricity and CHPs_CAP'!M$34</f>
        <v>0.80561999651194249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1.652927172701687</v>
      </c>
      <c r="H1805" s="1">
        <f>'[1]Electricity and CHPs_CAP'!D$35</f>
        <v>3.5611853074977198</v>
      </c>
      <c r="I1805" s="1">
        <f>'[1]Electricity and CHPs_CAP'!E$35</f>
        <v>3.4922856224668801</v>
      </c>
      <c r="J1805" s="1">
        <f>'[1]Electricity and CHPs_CAP'!F$35</f>
        <v>3.6710141632850699</v>
      </c>
      <c r="K1805" s="1">
        <f>'[1]Electricity and CHPs_CAP'!G$35</f>
        <v>3.858273792371691</v>
      </c>
      <c r="L1805" s="1">
        <f>'[1]Electricity and CHPs_CAP'!H$35</f>
        <v>4.0550840076005299</v>
      </c>
      <c r="M1805" s="1">
        <f>'[1]Electricity and CHPs_CAP'!I$35</f>
        <v>4.2619370043986802</v>
      </c>
      <c r="N1805" s="1">
        <f>'[1]Electricity and CHPs_CAP'!J$35</f>
        <v>4.4793422584284803</v>
      </c>
      <c r="O1805" s="1">
        <f>'[1]Electricity and CHPs_CAP'!K$35</f>
        <v>4.7078435347092897</v>
      </c>
      <c r="P1805" s="1">
        <f>'[1]Electricity and CHPs_CAP'!L$35</f>
        <v>4.9480098856867203</v>
      </c>
      <c r="Q1805" s="1">
        <f>'[1]Electricity and CHPs_CAP'!M$35</f>
        <v>5.2004995045285298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1.1559354507072865</v>
      </c>
      <c r="H1806" s="1">
        <f>'[1]Electricity and CHPs_CAP'!D$36</f>
        <v>2.0809469650526728</v>
      </c>
      <c r="I1806" s="1">
        <f>'[1]Electricity and CHPs_CAP'!E$36</f>
        <v>4.6800056026812005</v>
      </c>
      <c r="J1806" s="1">
        <f>'[1]Electricity and CHPs_CAP'!F$36</f>
        <v>4.9187370219562068</v>
      </c>
      <c r="K1806" s="1">
        <f>'[1]Electricity and CHPs_CAP'!G$36</f>
        <v>5.1696425230566501</v>
      </c>
      <c r="L1806" s="1">
        <f>'[1]Electricity and CHPs_CAP'!H$36</f>
        <v>5.4333434775028984</v>
      </c>
      <c r="M1806" s="1">
        <f>'[1]Electricity and CHPs_CAP'!I$36</f>
        <v>5.7105001719469941</v>
      </c>
      <c r="N1806" s="1">
        <f>'[1]Electricity and CHPs_CAP'!J$36</f>
        <v>6.0017951315008604</v>
      </c>
      <c r="O1806" s="1">
        <f>'[1]Electricity and CHPs_CAP'!K$36</f>
        <v>6.3079519536600941</v>
      </c>
      <c r="P1806" s="1">
        <f>'[1]Electricity and CHPs_CAP'!L$36</f>
        <v>6.6297297165153699</v>
      </c>
      <c r="Q1806" s="1">
        <f>'[1]Electricity and CHPs_CAP'!M$36</f>
        <v>6.9682463798202985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0.43898612606003629</v>
      </c>
      <c r="H1807" s="1">
        <f>'[1]Electricity and CHPs_CAP'!D$37</f>
        <v>1.734977695254766</v>
      </c>
      <c r="I1807" s="1">
        <f>'[1]Electricity and CHPs_CAP'!E$37</f>
        <v>3.3299476295235122</v>
      </c>
      <c r="J1807" s="1">
        <f>'[1]Electricity and CHPs_CAP'!F$37</f>
        <v>3.4998162927119121</v>
      </c>
      <c r="K1807" s="1">
        <f>'[1]Electricity and CHPs_CAP'!G$37</f>
        <v>3.6783424592992038</v>
      </c>
      <c r="L1807" s="1">
        <f>'[1]Electricity and CHPs_CAP'!H$37</f>
        <v>3.8659704291664601</v>
      </c>
      <c r="M1807" s="1">
        <f>'[1]Electricity and CHPs_CAP'!I$37</f>
        <v>4.0631736545029806</v>
      </c>
      <c r="N1807" s="1">
        <f>'[1]Electricity and CHPs_CAP'!J$37</f>
        <v>4.2704381831670304</v>
      </c>
      <c r="O1807" s="1">
        <f>'[1]Electricity and CHPs_CAP'!K$37</f>
        <v>4.4882776040716195</v>
      </c>
      <c r="P1807" s="1">
        <f>'[1]Electricity and CHPs_CAP'!L$37</f>
        <v>4.7172316527523899</v>
      </c>
      <c r="Q1807" s="1">
        <f>'[1]Electricity and CHPs_CAP'!M$37</f>
        <v>4.9579321840035604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1.1231013701074619</v>
      </c>
      <c r="H1808" s="1">
        <f>'[1]Electricity and CHPs_CAP'!D$38</f>
        <v>1.1755475911084217</v>
      </c>
      <c r="I1808" s="1">
        <f>'[1]Electricity and CHPs_CAP'!E$38</f>
        <v>1.0910833510481706</v>
      </c>
      <c r="J1808" s="1">
        <f>'[1]Electricity and CHPs_CAP'!F$38</f>
        <v>1.1467581687658619</v>
      </c>
      <c r="K1808" s="1">
        <f>'[1]Electricity and CHPs_CAP'!G$38</f>
        <v>1.2052547639249531</v>
      </c>
      <c r="L1808" s="1">
        <f>'[1]Electricity and CHPs_CAP'!H$38</f>
        <v>1.26673261109022</v>
      </c>
      <c r="M1808" s="1">
        <f>'[1]Electricity and CHPs_CAP'!I$38</f>
        <v>1.33134925537605</v>
      </c>
      <c r="N1808" s="1">
        <f>'[1]Electricity and CHPs_CAP'!J$38</f>
        <v>1.3992629559769101</v>
      </c>
      <c r="O1808" s="1">
        <f>'[1]Electricity and CHPs_CAP'!K$38</f>
        <v>1.4706448990391201</v>
      </c>
      <c r="P1808" s="1">
        <f>'[1]Electricity and CHPs_CAP'!L$38</f>
        <v>1.5456736804959701</v>
      </c>
      <c r="Q1808" s="1">
        <f>'[1]Electricity and CHPs_CAP'!M$38</f>
        <v>1.62458491899992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7.9818661054747715E-4</v>
      </c>
      <c r="M1809" s="1">
        <f>'[1]Electricity and CHPs_CAP'!I$32</f>
        <v>1.3699768770610483E-3</v>
      </c>
      <c r="N1809" s="1">
        <f>'[1]Electricity and CHPs_CAP'!J$32</f>
        <v>1.4234441915501872E-3</v>
      </c>
      <c r="O1809" s="1">
        <f>'[1]Electricity and CHPs_CAP'!K$32</f>
        <v>1.5655478374629161E-3</v>
      </c>
      <c r="P1809" s="1">
        <f>'[1]Electricity and CHPs_CAP'!L$32</f>
        <v>1.835982956360392E-3</v>
      </c>
      <c r="Q1809" s="1">
        <f>'[1]Electricity and CHPs_CAP'!M$32</f>
        <v>3.2782481278574548E-3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7.9818661054747715E-4</v>
      </c>
      <c r="M1810" s="1">
        <f t="shared" si="2001"/>
        <v>1.3699768770610483E-3</v>
      </c>
      <c r="N1810" s="1">
        <f t="shared" si="2001"/>
        <v>1.4234441915501872E-3</v>
      </c>
      <c r="O1810" s="1">
        <f t="shared" si="2001"/>
        <v>1.5655478374629161E-3</v>
      </c>
      <c r="P1810" s="1">
        <f>P1809</f>
        <v>1.835982956360392E-3</v>
      </c>
      <c r="Q1810" s="1">
        <f>Q1809</f>
        <v>3.2782481278574548E-3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8.0125059908015797E-4</v>
      </c>
      <c r="J1811" s="1">
        <f t="shared" si="2002"/>
        <v>1.9813779526203046E-3</v>
      </c>
      <c r="K1811" s="1">
        <f t="shared" si="2002"/>
        <v>2.991027237212061E-3</v>
      </c>
      <c r="L1811" s="1">
        <f t="shared" ref="L1811:O1811" si="2003">SUM(L1812:L1814)</f>
        <v>3.1550749526067859E-3</v>
      </c>
      <c r="M1811" s="1">
        <f t="shared" si="2003"/>
        <v>7.5337092398856395E-3</v>
      </c>
      <c r="N1811" s="1">
        <f t="shared" si="2003"/>
        <v>6.8878530046427187E-3</v>
      </c>
      <c r="O1811" s="1">
        <f t="shared" si="2003"/>
        <v>1.8228554483544435E-2</v>
      </c>
      <c r="P1811" s="1">
        <f>SUM(P1812:P1814)</f>
        <v>1.900720888457207E-2</v>
      </c>
      <c r="Q1811" s="1">
        <f>SUM(Q1812:Q1814)</f>
        <v>2.678971457851238E-2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5.4618169928642105E-4</v>
      </c>
      <c r="L1812" s="1">
        <f>'[1]Electricity and CHPs_CAP'!H$30</f>
        <v>6.3636109860990854E-4</v>
      </c>
      <c r="M1812" s="1">
        <f>'[1]Electricity and CHPs_CAP'!I$30</f>
        <v>1.3357762078608636E-3</v>
      </c>
      <c r="N1812" s="1">
        <f>'[1]Electricity and CHPs_CAP'!J$30</f>
        <v>1.2824864645075793E-3</v>
      </c>
      <c r="O1812" s="1">
        <f>'[1]Electricity and CHPs_CAP'!K$30</f>
        <v>4.0998548155693872E-3</v>
      </c>
      <c r="P1812" s="1">
        <f>'[1]Electricity and CHPs_CAP'!L$30</f>
        <v>6.6053275469419581E-3</v>
      </c>
      <c r="Q1812" s="1">
        <f>'[1]Electricity and CHPs_CAP'!M$30</f>
        <v>8.535944231243207E-3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5.2154205398255698E-4</v>
      </c>
      <c r="J1813" s="1">
        <f>'[1]Electricity and CHPs_CAP'!F$46</f>
        <v>1.3064673228606689E-3</v>
      </c>
      <c r="K1813" s="1">
        <f>'[1]Electricity and CHPs_CAP'!G$46</f>
        <v>1.6914387754900396E-3</v>
      </c>
      <c r="L1813" s="1">
        <f>'[1]Electricity and CHPs_CAP'!H$46</f>
        <v>1.7103085934634047E-3</v>
      </c>
      <c r="M1813" s="1">
        <f>'[1]Electricity and CHPs_CAP'!I$46</f>
        <v>3.8889200641014109E-3</v>
      </c>
      <c r="N1813" s="1">
        <f>'[1]Electricity and CHPs_CAP'!J$46</f>
        <v>3.4353817408309551E-3</v>
      </c>
      <c r="O1813" s="1">
        <f>'[1]Electricity and CHPs_CAP'!K$46</f>
        <v>8.7787254809001108E-3</v>
      </c>
      <c r="P1813" s="1">
        <f>'[1]Electricity and CHPs_CAP'!L$46</f>
        <v>8.4015303985686667E-3</v>
      </c>
      <c r="Q1813" s="1">
        <f>'[1]Electricity and CHPs_CAP'!M$46</f>
        <v>1.1329989994451346E-2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2.7970854509760099E-4</v>
      </c>
      <c r="J1814" s="1">
        <f>'[1]Electricity and CHPs_CAP'!F$57</f>
        <v>6.7491062975963574E-4</v>
      </c>
      <c r="K1814" s="1">
        <f>'[1]Electricity and CHPs_CAP'!G$57</f>
        <v>7.5340676243560052E-4</v>
      </c>
      <c r="L1814" s="1">
        <f>'[1]Electricity and CHPs_CAP'!H$57</f>
        <v>8.0840526053347294E-4</v>
      </c>
      <c r="M1814" s="1">
        <f>'[1]Electricity and CHPs_CAP'!I$57</f>
        <v>2.3090129679233648E-3</v>
      </c>
      <c r="N1814" s="1">
        <f>'[1]Electricity and CHPs_CAP'!J$57</f>
        <v>2.1699847993041843E-3</v>
      </c>
      <c r="O1814" s="1">
        <f>'[1]Electricity and CHPs_CAP'!K$57</f>
        <v>5.3499741870749349E-3</v>
      </c>
      <c r="P1814" s="1">
        <f>'[1]Electricity and CHPs_CAP'!L$57</f>
        <v>4.0003509390614455E-3</v>
      </c>
      <c r="Q1814" s="1">
        <f>'[1]Electricity and CHPs_CAP'!M$57</f>
        <v>6.9237803528178245E-3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0.11209324717728325</v>
      </c>
      <c r="G1815" s="1">
        <f t="shared" ref="G1815:K1815" si="2004">SUM(G1816:G1822)</f>
        <v>0.1119925296032753</v>
      </c>
      <c r="H1815" s="1">
        <f t="shared" si="2004"/>
        <v>0.11202044883587851</v>
      </c>
      <c r="I1815" s="1">
        <f t="shared" si="2004"/>
        <v>0.23877280806329557</v>
      </c>
      <c r="J1815" s="1">
        <f t="shared" si="2004"/>
        <v>0.25513119738264678</v>
      </c>
      <c r="K1815" s="1">
        <f t="shared" si="2004"/>
        <v>0.31549152538932501</v>
      </c>
      <c r="L1815" s="1">
        <f t="shared" ref="L1815:O1815" si="2005">SUM(L1816:L1822)</f>
        <v>0.48400283491343377</v>
      </c>
      <c r="M1815" s="1">
        <f t="shared" si="2005"/>
        <v>0.55004937044795199</v>
      </c>
      <c r="N1815" s="1">
        <f t="shared" si="2005"/>
        <v>0.62053884986127716</v>
      </c>
      <c r="O1815" s="1">
        <f t="shared" si="2005"/>
        <v>0.70104203104687235</v>
      </c>
      <c r="P1815" s="1">
        <f>SUM(P1816:P1822)</f>
        <v>0.76916735393404012</v>
      </c>
      <c r="Q1815" s="1">
        <f>SUM(Q1816:Q1822)</f>
        <v>0.8725052218014594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9.988808054360887E-2</v>
      </c>
      <c r="H1816" s="1">
        <f>'[1]Electricity and CHPs_CAP'!D$63</f>
        <v>9.9871153194038942E-2</v>
      </c>
      <c r="I1816" s="1">
        <f>'[1]Electricity and CHPs_CAP'!E$63</f>
        <v>9.986060163665611E-2</v>
      </c>
      <c r="J1816" s="1">
        <f>'[1]Electricity and CHPs_CAP'!F$63</f>
        <v>9.9866045147894364E-2</v>
      </c>
      <c r="K1816" s="1">
        <f>'[1]Electricity and CHPs_CAP'!G$63</f>
        <v>9.9873264491580932E-2</v>
      </c>
      <c r="L1816" s="1">
        <f>'[1]Electricity and CHPs_CAP'!H$63</f>
        <v>9.988407304687516E-2</v>
      </c>
      <c r="M1816" s="1">
        <f>'[1]Electricity and CHPs_CAP'!I$63</f>
        <v>9.9892268113251678E-2</v>
      </c>
      <c r="N1816" s="1">
        <f>'[1]Electricity and CHPs_CAP'!J$63</f>
        <v>9.9893135295086477E-2</v>
      </c>
      <c r="O1816" s="1">
        <f>'[1]Electricity and CHPs_CAP'!K$63</f>
        <v>9.9899918213391919E-2</v>
      </c>
      <c r="P1816" s="1">
        <f>'[1]Electricity and CHPs_CAP'!L$63</f>
        <v>9.9905252072936379E-2</v>
      </c>
      <c r="Q1816" s="1">
        <f>'[1]Electricity and CHPs_CAP'!M$63</f>
        <v>9.9930211381831446E-2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2.0288559015406698E-3</v>
      </c>
      <c r="G1817" s="1">
        <f>'[1]Electricity and CHPs_CAP'!C$64</f>
        <v>2.030693044140882E-3</v>
      </c>
      <c r="H1817" s="1">
        <f>'[1]Electricity and CHPs_CAP'!D$64</f>
        <v>2.040898019380608E-3</v>
      </c>
      <c r="I1817" s="1">
        <f>'[1]Electricity and CHPs_CAP'!E$64</f>
        <v>1.8407044408873447E-3</v>
      </c>
      <c r="J1817" s="1">
        <f>'[1]Electricity and CHPs_CAP'!F$64</f>
        <v>4.4821680369958386E-3</v>
      </c>
      <c r="K1817" s="1">
        <f>'[1]Electricity and CHPs_CAP'!G$64</f>
        <v>4.2173441688477316E-2</v>
      </c>
      <c r="L1817" s="1">
        <f>'[1]Electricity and CHPs_CAP'!H$64</f>
        <v>9.043313402389401E-2</v>
      </c>
      <c r="M1817" s="1">
        <f>'[1]Electricity and CHPs_CAP'!I$64</f>
        <v>9.056178981979611E-2</v>
      </c>
      <c r="N1817" s="1">
        <f>'[1]Electricity and CHPs_CAP'!J$64</f>
        <v>9.0694261232531728E-2</v>
      </c>
      <c r="O1817" s="1">
        <f>'[1]Electricity and CHPs_CAP'!K$64</f>
        <v>9.0981657348722225E-2</v>
      </c>
      <c r="P1817" s="1">
        <f>'[1]Electricity and CHPs_CAP'!L$64</f>
        <v>9.1468025287876703E-2</v>
      </c>
      <c r="Q1817" s="1">
        <f>'[1]Electricity and CHPs_CAP'!M$64</f>
        <v>9.6473197908685485E-2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1.51415869854914E-3</v>
      </c>
      <c r="G1818" s="1">
        <f>'[1]Electricity and CHPs_CAP'!C$65</f>
        <v>1.5156443008837101E-3</v>
      </c>
      <c r="H1818" s="1">
        <f>'[1]Electricity and CHPs_CAP'!D$65</f>
        <v>1.5237012289077779E-3</v>
      </c>
      <c r="I1818" s="1">
        <f>'[1]Electricity and CHPs_CAP'!E$65</f>
        <v>1.4225406258093478E-3</v>
      </c>
      <c r="J1818" s="1">
        <f>'[1]Electricity and CHPs_CAP'!F$65</f>
        <v>3.580034218366421E-3</v>
      </c>
      <c r="K1818" s="1">
        <f>'[1]Electricity and CHPs_CAP'!G$65</f>
        <v>1.5142614085094354E-2</v>
      </c>
      <c r="L1818" s="1">
        <f>'[1]Electricity and CHPs_CAP'!H$65</f>
        <v>0.12328873000508647</v>
      </c>
      <c r="M1818" s="1">
        <f>'[1]Electricity and CHPs_CAP'!I$65</f>
        <v>0.17387609309556326</v>
      </c>
      <c r="N1818" s="1">
        <f>'[1]Electricity and CHPs_CAP'!J$65</f>
        <v>0.23695202396088519</v>
      </c>
      <c r="O1818" s="1">
        <f>'[1]Electricity and CHPs_CAP'!K$65</f>
        <v>0.30569847994206523</v>
      </c>
      <c r="P1818" s="1">
        <f>'[1]Electricity and CHPs_CAP'!L$65</f>
        <v>0.36339361496754335</v>
      </c>
      <c r="Q1818" s="1">
        <f>'[1]Electricity and CHPs_CAP'!M$65</f>
        <v>0.4435588448417121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1.4332642793262746E-3</v>
      </c>
      <c r="G1819" s="1">
        <f>'[1]Electricity and CHPs_CAP'!C$66</f>
        <v>1.4345892938571123E-3</v>
      </c>
      <c r="H1819" s="1">
        <f>'[1]Electricity and CHPs_CAP'!D$66</f>
        <v>1.438870962831403E-3</v>
      </c>
      <c r="I1819" s="1">
        <f>'[1]Electricity and CHPs_CAP'!E$66</f>
        <v>2.5136624237835935E-2</v>
      </c>
      <c r="J1819" s="1">
        <f>'[1]Electricity and CHPs_CAP'!F$66</f>
        <v>2.7753301071683906E-2</v>
      </c>
      <c r="K1819" s="1">
        <f>'[1]Electricity and CHPs_CAP'!G$66</f>
        <v>2.9449249386654983E-2</v>
      </c>
      <c r="L1819" s="1">
        <f>'[1]Electricity and CHPs_CAP'!H$66</f>
        <v>3.1698779930998754E-2</v>
      </c>
      <c r="M1819" s="1">
        <f>'[1]Electricity and CHPs_CAP'!I$66</f>
        <v>3.6484327233312387E-2</v>
      </c>
      <c r="N1819" s="1">
        <f>'[1]Electricity and CHPs_CAP'!J$66</f>
        <v>3.8434781259233955E-2</v>
      </c>
      <c r="O1819" s="1">
        <f>'[1]Electricity and CHPs_CAP'!K$66</f>
        <v>4.162248362971626E-2</v>
      </c>
      <c r="P1819" s="1">
        <f>'[1]Electricity and CHPs_CAP'!L$66</f>
        <v>4.7010452121798968E-2</v>
      </c>
      <c r="Q1819" s="1">
        <f>'[1]Electricity and CHPs_CAP'!M$66</f>
        <v>5.0421985837603739E-2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2.8443019557239371E-3</v>
      </c>
      <c r="G1820" s="1">
        <f>'[1]Electricity and CHPs_CAP'!C$67</f>
        <v>2.8469260956738274E-3</v>
      </c>
      <c r="H1820" s="1">
        <f>'[1]Electricity and CHPs_CAP'!D$67</f>
        <v>2.8560248426824026E-3</v>
      </c>
      <c r="I1820" s="1">
        <f>'[1]Electricity and CHPs_CAP'!E$67</f>
        <v>4.2119699071553995E-2</v>
      </c>
      <c r="J1820" s="1">
        <f>'[1]Electricity and CHPs_CAP'!F$67</f>
        <v>4.4637784181623591E-2</v>
      </c>
      <c r="K1820" s="1">
        <f>'[1]Electricity and CHPs_CAP'!G$67</f>
        <v>4.7042528152611902E-2</v>
      </c>
      <c r="L1820" s="1">
        <f>'[1]Electricity and CHPs_CAP'!H$67</f>
        <v>5.1510353883702099E-2</v>
      </c>
      <c r="M1820" s="1">
        <f>'[1]Electricity and CHPs_CAP'!I$67</f>
        <v>5.5894378720354368E-2</v>
      </c>
      <c r="N1820" s="1">
        <f>'[1]Electricity and CHPs_CAP'!J$67</f>
        <v>5.8136670874877075E-2</v>
      </c>
      <c r="O1820" s="1">
        <f>'[1]Electricity and CHPs_CAP'!K$67</f>
        <v>6.116823273961354E-2</v>
      </c>
      <c r="P1820" s="1">
        <f>'[1]Electricity and CHPs_CAP'!L$67</f>
        <v>6.2829967625036703E-2</v>
      </c>
      <c r="Q1820" s="1">
        <f>'[1]Electricity and CHPs_CAP'!M$67</f>
        <v>6.8316344420614794E-2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2.8354211463777986E-3</v>
      </c>
      <c r="G1821" s="1">
        <f>'[1]Electricity and CHPs_CAP'!C$68</f>
        <v>2.8380329261324072E-3</v>
      </c>
      <c r="H1821" s="1">
        <f>'[1]Electricity and CHPs_CAP'!D$68</f>
        <v>2.8469780598079728E-3</v>
      </c>
      <c r="I1821" s="1">
        <f>'[1]Electricity and CHPs_CAP'!E$68</f>
        <v>4.1823158851345368E-2</v>
      </c>
      <c r="J1821" s="1">
        <f>'[1]Electricity and CHPs_CAP'!F$68</f>
        <v>4.489739735662493E-2</v>
      </c>
      <c r="K1821" s="1">
        <f>'[1]Electricity and CHPs_CAP'!G$68</f>
        <v>4.9090811593315922E-2</v>
      </c>
      <c r="L1821" s="1">
        <f>'[1]Electricity and CHPs_CAP'!H$68</f>
        <v>5.2483212041283381E-2</v>
      </c>
      <c r="M1821" s="1">
        <f>'[1]Electricity and CHPs_CAP'!I$68</f>
        <v>5.593034272805391E-2</v>
      </c>
      <c r="N1821" s="1">
        <f>'[1]Electricity and CHPs_CAP'!J$68</f>
        <v>5.8098608794086085E-2</v>
      </c>
      <c r="O1821" s="1">
        <f>'[1]Electricity and CHPs_CAP'!K$68</f>
        <v>6.1154264016383651E-2</v>
      </c>
      <c r="P1821" s="1">
        <f>'[1]Electricity and CHPs_CAP'!L$68</f>
        <v>6.2812810819933132E-2</v>
      </c>
      <c r="Q1821" s="1">
        <f>'[1]Electricity and CHPs_CAP'!M$68</f>
        <v>6.8306036891843988E-2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1.4372451957654156E-3</v>
      </c>
      <c r="G1822" s="1">
        <f>'[1]Electricity and CHPs_CAP'!C$69</f>
        <v>1.4385633989784984E-3</v>
      </c>
      <c r="H1822" s="1">
        <f>'[1]Electricity and CHPs_CAP'!D$69</f>
        <v>1.4428225282293893E-3</v>
      </c>
      <c r="I1822" s="1">
        <f>'[1]Electricity and CHPs_CAP'!E$69</f>
        <v>2.6569479199207453E-2</v>
      </c>
      <c r="J1822" s="1">
        <f>'[1]Electricity and CHPs_CAP'!F$69</f>
        <v>2.9914467369457697E-2</v>
      </c>
      <c r="K1822" s="1">
        <f>'[1]Electricity and CHPs_CAP'!G$69</f>
        <v>3.2719615991589637E-2</v>
      </c>
      <c r="L1822" s="1">
        <f>'[1]Electricity and CHPs_CAP'!H$69</f>
        <v>3.4704551981593938E-2</v>
      </c>
      <c r="M1822" s="1">
        <f>'[1]Electricity and CHPs_CAP'!I$69</f>
        <v>3.7410170737620277E-2</v>
      </c>
      <c r="N1822" s="1">
        <f>'[1]Electricity and CHPs_CAP'!J$69</f>
        <v>3.8329368444576697E-2</v>
      </c>
      <c r="O1822" s="1">
        <f>'[1]Electricity and CHPs_CAP'!K$69</f>
        <v>4.0516995156979457E-2</v>
      </c>
      <c r="P1822" s="1">
        <f>'[1]Electricity and CHPs_CAP'!L$69</f>
        <v>4.1747231038914846E-2</v>
      </c>
      <c r="Q1822" s="1">
        <f>'[1]Electricity and CHPs_CAP'!M$69</f>
        <v>4.5498600519167903E-2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11.164193693144362</v>
      </c>
      <c r="G1823" s="3">
        <f t="shared" ref="G1823:K1823" si="2008">SUM(G1824,G1843)</f>
        <v>11.94223697756755</v>
      </c>
      <c r="H1823" s="3">
        <f t="shared" si="2008"/>
        <v>12.046216442406868</v>
      </c>
      <c r="I1823" s="3">
        <f t="shared" si="2008"/>
        <v>12.376280193996948</v>
      </c>
      <c r="J1823" s="3">
        <f t="shared" si="2008"/>
        <v>11.105223728899116</v>
      </c>
      <c r="K1823" s="3">
        <f t="shared" si="2008"/>
        <v>10.742559122831835</v>
      </c>
      <c r="L1823" s="3">
        <f t="shared" ref="L1823:O1823" si="2009">SUM(L1824,L1843)</f>
        <v>10.811408529094621</v>
      </c>
      <c r="M1823" s="3">
        <f t="shared" si="2009"/>
        <v>10.176527039518184</v>
      </c>
      <c r="N1823" s="3">
        <f t="shared" si="2009"/>
        <v>9.8353131737235557</v>
      </c>
      <c r="O1823" s="3">
        <f t="shared" si="2009"/>
        <v>9.5844511218580752</v>
      </c>
      <c r="P1823" s="3">
        <f>SUM(P1824,P1843)</f>
        <v>9.1143166678696907</v>
      </c>
      <c r="Q1823" s="3">
        <f>SUM(Q1824,Q1843)</f>
        <v>8.1160597481603691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9.303176142845949</v>
      </c>
      <c r="G1824" s="1">
        <f t="shared" ref="G1824:K1824" si="2010">SUM(G1825,G1828,G1830,G1833,G1835,G1837,G1839,G1841)</f>
        <v>9.9232123280815046</v>
      </c>
      <c r="H1824" s="1">
        <f t="shared" si="2010"/>
        <v>10.062304575642612</v>
      </c>
      <c r="I1824" s="1">
        <f t="shared" si="2010"/>
        <v>10.313902168469326</v>
      </c>
      <c r="J1824" s="1">
        <f t="shared" si="2010"/>
        <v>9.3190224389999656</v>
      </c>
      <c r="K1824" s="1">
        <f t="shared" si="2010"/>
        <v>8.9973498729365549</v>
      </c>
      <c r="L1824" s="1">
        <f t="shared" ref="L1824:O1824" si="2011">SUM(L1825,L1828,L1830,L1833,L1835,L1837,L1839,L1841)</f>
        <v>9.050485452729804</v>
      </c>
      <c r="M1824" s="1">
        <f t="shared" si="2011"/>
        <v>8.4812110107108563</v>
      </c>
      <c r="N1824" s="1">
        <f t="shared" si="2011"/>
        <v>8.1045574940095388</v>
      </c>
      <c r="O1824" s="1">
        <f t="shared" si="2011"/>
        <v>7.8931761930185074</v>
      </c>
      <c r="P1824" s="1">
        <f>SUM(P1825,P1828,P1830,P1833,P1835,P1837,P1839,P1841)</f>
        <v>7.4617191140477797</v>
      </c>
      <c r="Q1824" s="1">
        <f>SUM(Q1825,Q1828,Q1830,Q1833,Q1835,Q1837,Q1839,Q1841)</f>
        <v>6.4731482629902235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2.1116686124759374</v>
      </c>
      <c r="G1825" s="1">
        <f t="shared" ref="G1825:K1825" si="2012">SUM(G1826:G1827)</f>
        <v>2.436613285556624</v>
      </c>
      <c r="H1825" s="1">
        <f t="shared" si="2012"/>
        <v>2.5714938429677305</v>
      </c>
      <c r="I1825" s="1">
        <f t="shared" si="2012"/>
        <v>2.7450130949108806</v>
      </c>
      <c r="J1825" s="1">
        <f t="shared" si="2012"/>
        <v>2.7810831601379511</v>
      </c>
      <c r="K1825" s="1">
        <f t="shared" si="2012"/>
        <v>2.7108783485111156</v>
      </c>
      <c r="L1825" s="1">
        <f t="shared" ref="L1825:O1825" si="2013">SUM(L1826:L1827)</f>
        <v>2.7428739750208826</v>
      </c>
      <c r="M1825" s="1">
        <f t="shared" si="2013"/>
        <v>2.5661511905463406</v>
      </c>
      <c r="N1825" s="1">
        <f t="shared" si="2013"/>
        <v>2.4338150178000415</v>
      </c>
      <c r="O1825" s="1">
        <f t="shared" si="2013"/>
        <v>2.4215569715981866</v>
      </c>
      <c r="P1825" s="1">
        <f>SUM(P1826:P1827)</f>
        <v>2.4165535425390012</v>
      </c>
      <c r="Q1825" s="1">
        <f>SUM(Q1826:Q1827)</f>
        <v>2.4142661490542254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0.67257674349346508</v>
      </c>
      <c r="G1826" s="1" cm="1">
        <f t="array" ref="G1826">SUMPRODUCT(([1]OUT_FinalEnergyCons!$B$4:$B$10000="var_cap")*1,(ISNUMBER(SEARCH("RH*-SHELCBR",[1]OUT_FinalEnergyCons!$A$4:$A$10000)))*1,[1]OUT_FinalEnergyCons!E$4:E$10000)</f>
        <v>0.72436050221680126</v>
      </c>
      <c r="H1826" s="1" cm="1">
        <f t="array" ref="H1826">SUMPRODUCT(([1]OUT_FinalEnergyCons!$B$4:$B$10000="var_cap")*1,(ISNUMBER(SEARCH("RH*-SHELCBR",[1]OUT_FinalEnergyCons!$A$4:$A$10000)))*1,[1]OUT_FinalEnergyCons!F$4:F$10000)</f>
        <v>0.72437086815545493</v>
      </c>
      <c r="I1826" s="1" cm="1">
        <f t="array" ref="I1826">SUMPRODUCT(([1]OUT_FinalEnergyCons!$B$4:$B$10000="var_cap")*1,(ISNUMBER(SEARCH("RH*-SHELCBR",[1]OUT_FinalEnergyCons!$A$4:$A$10000)))*1,[1]OUT_FinalEnergyCons!G$4:G$10000)</f>
        <v>0.72436015494951211</v>
      </c>
      <c r="J1826" s="1" cm="1">
        <f t="array" ref="J1826">SUMPRODUCT(([1]OUT_FinalEnergyCons!$B$4:$B$10000="var_cap")*1,(ISNUMBER(SEARCH("RH*-SHELCBR",[1]OUT_FinalEnergyCons!$A$4:$A$10000)))*1,[1]OUT_FinalEnergyCons!H$4:H$10000)</f>
        <v>0.44518379687406906</v>
      </c>
      <c r="K1826" s="1" cm="1">
        <f t="array" ref="K1826">SUMPRODUCT(([1]OUT_FinalEnergyCons!$B$4:$B$10000="var_cap")*1,(ISNUMBER(SEARCH("RH*-SHELCBR",[1]OUT_FinalEnergyCons!$A$4:$A$10000)))*1,[1]OUT_FinalEnergyCons!I$4:I$10000)</f>
        <v>0.37606669643535762</v>
      </c>
      <c r="L1826" s="1" cm="1">
        <f t="array" ref="L1826">SUMPRODUCT(([1]OUT_FinalEnergyCons!$B$4:$B$10000="var_cap")*1,(ISNUMBER(SEARCH("RH*-SHELCBR",[1]OUT_FinalEnergyCons!$A$4:$A$10000)))*1,[1]OUT_FinalEnergyCons!J$4:J$10000)</f>
        <v>0.40807589764541696</v>
      </c>
      <c r="M1826" s="1" cm="1">
        <f t="array" ref="M1826">SUMPRODUCT(([1]OUT_FinalEnergyCons!$B$4:$B$10000="var_cap")*1,(ISNUMBER(SEARCH("RH*-SHELCBR",[1]OUT_FinalEnergyCons!$A$4:$A$10000)))*1,[1]OUT_FinalEnergyCons!K$4:K$10000)</f>
        <v>0.2007331567015597</v>
      </c>
      <c r="N1826" s="1" cm="1">
        <f t="array" ref="N1826">SUMPRODUCT(([1]OUT_FinalEnergyCons!$B$4:$B$10000="var_cap")*1,(ISNUMBER(SEARCH("RH*-SHELCBR",[1]OUT_FinalEnergyCons!$A$4:$A$10000)))*1,[1]OUT_FinalEnergyCons!L$4:L$10000)</f>
        <v>6.8483966413786568E-2</v>
      </c>
      <c r="O1826" s="1" cm="1">
        <f t="array" ref="O1826">SUMPRODUCT(([1]OUT_FinalEnergyCons!$B$4:$B$10000="var_cap")*1,(ISNUMBER(SEARCH("RH*-SHELCBR",[1]OUT_FinalEnergyCons!$A$4:$A$10000)))*1,[1]OUT_FinalEnergyCons!M$4:M$10000)</f>
        <v>5.5936130931657418E-2</v>
      </c>
      <c r="P1826" s="1" cm="1">
        <f t="array" ref="P1826">SUMPRODUCT(([1]OUT_FinalEnergyCons!$B$4:$B$10000="var_cap")*1,(ISNUMBER(SEARCH("RH*-SHELCBR",[1]OUT_FinalEnergyCons!$A$4:$A$10000)))*1,[1]OUT_FinalEnergyCons!N$4:N$10000)</f>
        <v>5.0921116646476881E-2</v>
      </c>
      <c r="Q1826" s="1" cm="1">
        <f t="array" ref="Q1826">SUMPRODUCT(([1]OUT_FinalEnergyCons!$B$4:$B$10000="var_cap")*1,(ISNUMBER(SEARCH("RH*-SHELCBR",[1]OUT_FinalEnergyCons!$A$4:$A$10000)))*1,[1]OUT_FinalEnergyCons!O$4:O$10000)</f>
        <v>4.7306072870413093E-2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1.4390918689824725</v>
      </c>
      <c r="G1827" s="1" cm="1">
        <f t="array" ref="G1827">SUMPRODUCT(([1]OUT_FinalEnergyCons!$B$4:$B$10000="var_cap")*1,ISNUMBER(SEARCH("RH*-SHELCHP",[1]OUT_FinalEnergyCons!$A$4:$A$10000))*1,[1]OUT_FinalEnergyCons!E$4:E$10000)</f>
        <v>1.7122527833398227</v>
      </c>
      <c r="H1827" s="1" cm="1">
        <f t="array" ref="H1827">SUMPRODUCT(([1]OUT_FinalEnergyCons!$B$4:$B$10000="var_cap")*1,ISNUMBER(SEARCH("RH*-SHELCHP",[1]OUT_FinalEnergyCons!$A$4:$A$10000))*1,[1]OUT_FinalEnergyCons!F$4:F$10000)</f>
        <v>1.8471229748122755</v>
      </c>
      <c r="I1827" s="1" cm="1">
        <f t="array" ref="I1827">SUMPRODUCT(([1]OUT_FinalEnergyCons!$B$4:$B$10000="var_cap")*1,ISNUMBER(SEARCH("RH*-SHELCHP",[1]OUT_FinalEnergyCons!$A$4:$A$10000))*1,[1]OUT_FinalEnergyCons!G$4:G$10000)</f>
        <v>2.0206529399613684</v>
      </c>
      <c r="J1827" s="1" cm="1">
        <f t="array" ref="J1827">SUMPRODUCT(([1]OUT_FinalEnergyCons!$B$4:$B$10000="var_cap")*1,ISNUMBER(SEARCH("RH*-SHELCHP",[1]OUT_FinalEnergyCons!$A$4:$A$10000))*1,[1]OUT_FinalEnergyCons!H$4:H$10000)</f>
        <v>2.335899363263882</v>
      </c>
      <c r="K1827" s="1" cm="1">
        <f t="array" ref="K1827">SUMPRODUCT(([1]OUT_FinalEnergyCons!$B$4:$B$10000="var_cap")*1,ISNUMBER(SEARCH("RH*-SHELCHP",[1]OUT_FinalEnergyCons!$A$4:$A$10000))*1,[1]OUT_FinalEnergyCons!I$4:I$10000)</f>
        <v>2.334811652075758</v>
      </c>
      <c r="L1827" s="1" cm="1">
        <f t="array" ref="L1827">SUMPRODUCT(([1]OUT_FinalEnergyCons!$B$4:$B$10000="var_cap")*1,ISNUMBER(SEARCH("RH*-SHELCHP",[1]OUT_FinalEnergyCons!$A$4:$A$10000))*1,[1]OUT_FinalEnergyCons!J$4:J$10000)</f>
        <v>2.3347980773754657</v>
      </c>
      <c r="M1827" s="1" cm="1">
        <f t="array" ref="M1827">SUMPRODUCT(([1]OUT_FinalEnergyCons!$B$4:$B$10000="var_cap")*1,ISNUMBER(SEARCH("RH*-SHELCHP",[1]OUT_FinalEnergyCons!$A$4:$A$10000))*1,[1]OUT_FinalEnergyCons!K$4:K$10000)</f>
        <v>2.3654180338447808</v>
      </c>
      <c r="N1827" s="1" cm="1">
        <f t="array" ref="N1827">SUMPRODUCT(([1]OUT_FinalEnergyCons!$B$4:$B$10000="var_cap")*1,ISNUMBER(SEARCH("RH*-SHELCHP",[1]OUT_FinalEnergyCons!$A$4:$A$10000))*1,[1]OUT_FinalEnergyCons!L$4:L$10000)</f>
        <v>2.3653310513862551</v>
      </c>
      <c r="O1827" s="1" cm="1">
        <f t="array" ref="O1827">SUMPRODUCT(([1]OUT_FinalEnergyCons!$B$4:$B$10000="var_cap")*1,ISNUMBER(SEARCH("RH*-SHELCHP",[1]OUT_FinalEnergyCons!$A$4:$A$10000))*1,[1]OUT_FinalEnergyCons!M$4:M$10000)</f>
        <v>2.3656208406665291</v>
      </c>
      <c r="P1827" s="1" cm="1">
        <f t="array" ref="P1827">SUMPRODUCT(([1]OUT_FinalEnergyCons!$B$4:$B$10000="var_cap")*1,ISNUMBER(SEARCH("RH*-SHELCHP",[1]OUT_FinalEnergyCons!$A$4:$A$10000))*1,[1]OUT_FinalEnergyCons!N$4:N$10000)</f>
        <v>2.3656324258925245</v>
      </c>
      <c r="Q1827" s="1" cm="1">
        <f t="array" ref="Q1827">SUMPRODUCT(([1]OUT_FinalEnergyCons!$B$4:$B$10000="var_cap")*1,ISNUMBER(SEARCH("RH*-SHELCHP",[1]OUT_FinalEnergyCons!$A$4:$A$10000))*1,[1]OUT_FinalEnergyCons!O$4:O$10000)</f>
        <v>2.3669600761838123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3.4073954785016771</v>
      </c>
      <c r="H1828" s="1">
        <f t="shared" si="2018"/>
        <v>3.4073835743858361</v>
      </c>
      <c r="I1828" s="1">
        <f t="shared" si="2018"/>
        <v>3.4073631741921631</v>
      </c>
      <c r="J1828" s="1">
        <f t="shared" si="2018"/>
        <v>2.4491437512533807</v>
      </c>
      <c r="K1828" s="1">
        <f t="shared" si="2018"/>
        <v>2.2850333783136056</v>
      </c>
      <c r="L1828" s="1">
        <f t="shared" si="2018"/>
        <v>2.284478383900157</v>
      </c>
      <c r="M1828" s="1">
        <f t="shared" si="2018"/>
        <v>1.8649817342600827</v>
      </c>
      <c r="N1828" s="1">
        <f t="shared" si="2018"/>
        <v>1.7394649612690716</v>
      </c>
      <c r="O1828" s="1">
        <f t="shared" si="2018"/>
        <v>1.6289051269242638</v>
      </c>
      <c r="P1828" s="1">
        <f>P1829</f>
        <v>1.1162529167753157</v>
      </c>
      <c r="Q1828" s="1">
        <f>Q1829</f>
        <v>0.58318770397568698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3.4073954785016771</v>
      </c>
      <c r="H1829" s="1" cm="1">
        <f t="array" ref="H1829">SUMPRODUCT(([1]OUT_FinalEnergyCons!$B$4:$B$10000="var_cap")*1, (ISNUMBER(SEARCH("RH*-SHLFOBR",[1]OUT_FinalEnergyCons!$A$4:$A$10000)))*1,[1]OUT_FinalEnergyCons!F$4:F$10000)</f>
        <v>3.4073835743858361</v>
      </c>
      <c r="I1829" s="1" cm="1">
        <f t="array" ref="I1829">SUMPRODUCT(([1]OUT_FinalEnergyCons!$B$4:$B$10000="var_cap")*1, (ISNUMBER(SEARCH("RH*-SHLFOBR",[1]OUT_FinalEnergyCons!$A$4:$A$10000)))*1,[1]OUT_FinalEnergyCons!G$4:G$10000)</f>
        <v>3.4073631741921631</v>
      </c>
      <c r="J1829" s="1" cm="1">
        <f t="array" ref="J1829">SUMPRODUCT(([1]OUT_FinalEnergyCons!$B$4:$B$10000="var_cap")*1, (ISNUMBER(SEARCH("RH*-SHLFOBR",[1]OUT_FinalEnergyCons!$A$4:$A$10000)))*1,[1]OUT_FinalEnergyCons!H$4:H$10000)</f>
        <v>2.4491437512533807</v>
      </c>
      <c r="K1829" s="1" cm="1">
        <f t="array" ref="K1829">SUMPRODUCT(([1]OUT_FinalEnergyCons!$B$4:$B$10000="var_cap")*1, (ISNUMBER(SEARCH("RH*-SHLFOBR",[1]OUT_FinalEnergyCons!$A$4:$A$10000)))*1,[1]OUT_FinalEnergyCons!I$4:I$10000)</f>
        <v>2.2850333783136056</v>
      </c>
      <c r="L1829" s="1" cm="1">
        <f t="array" ref="L1829">SUMPRODUCT(([1]OUT_FinalEnergyCons!$B$4:$B$10000="var_cap")*1, (ISNUMBER(SEARCH("RH*-SHLFOBR",[1]OUT_FinalEnergyCons!$A$4:$A$10000)))*1,[1]OUT_FinalEnergyCons!J$4:J$10000)</f>
        <v>2.284478383900157</v>
      </c>
      <c r="M1829" s="1" cm="1">
        <f t="array" ref="M1829">SUMPRODUCT(([1]OUT_FinalEnergyCons!$B$4:$B$10000="var_cap")*1, (ISNUMBER(SEARCH("RH*-SHLFOBR",[1]OUT_FinalEnergyCons!$A$4:$A$10000)))*1,[1]OUT_FinalEnergyCons!K$4:K$10000)</f>
        <v>1.8649817342600827</v>
      </c>
      <c r="N1829" s="1" cm="1">
        <f t="array" ref="N1829">SUMPRODUCT(([1]OUT_FinalEnergyCons!$B$4:$B$10000="var_cap")*1, (ISNUMBER(SEARCH("RH*-SHLFOBR",[1]OUT_FinalEnergyCons!$A$4:$A$10000)))*1,[1]OUT_FinalEnergyCons!L$4:L$10000)</f>
        <v>1.7394649612690716</v>
      </c>
      <c r="O1829" s="1" cm="1">
        <f t="array" ref="O1829">SUMPRODUCT(([1]OUT_FinalEnergyCons!$B$4:$B$10000="var_cap")*1, (ISNUMBER(SEARCH("RH*-SHLFOBR",[1]OUT_FinalEnergyCons!$A$4:$A$10000)))*1,[1]OUT_FinalEnergyCons!M$4:M$10000)</f>
        <v>1.6289051269242638</v>
      </c>
      <c r="P1829" s="1" cm="1">
        <f t="array" ref="P1829">SUMPRODUCT(([1]OUT_FinalEnergyCons!$B$4:$B$10000="var_cap")*1, (ISNUMBER(SEARCH("RH*-SHLFOBR",[1]OUT_FinalEnergyCons!$A$4:$A$10000)))*1,[1]OUT_FinalEnergyCons!N$4:N$10000)</f>
        <v>1.1162529167753157</v>
      </c>
      <c r="Q1829" s="1" cm="1">
        <f t="array" ref="Q1829">SUMPRODUCT(([1]OUT_FinalEnergyCons!$B$4:$B$10000="var_cap")*1, (ISNUMBER(SEARCH("RH*-SHLFOBR",[1]OUT_FinalEnergyCons!$A$4:$A$10000)))*1,[1]OUT_FinalEnergyCons!O$4:O$10000)</f>
        <v>0.58318770397568698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2.768754500098364</v>
      </c>
      <c r="G1830" s="1">
        <f t="shared" ref="G1830:K1830" si="2021">SUM(G1831:G1832)</f>
        <v>2.9958983415716225</v>
      </c>
      <c r="H1830" s="1">
        <f t="shared" si="2021"/>
        <v>3.0000064315224666</v>
      </c>
      <c r="I1830" s="1">
        <f t="shared" si="2021"/>
        <v>3.0652017398016835</v>
      </c>
      <c r="J1830" s="1">
        <f t="shared" si="2021"/>
        <v>3.2234545001459454</v>
      </c>
      <c r="K1830" s="1">
        <f t="shared" si="2021"/>
        <v>3.1947032850441128</v>
      </c>
      <c r="L1830" s="1">
        <f t="shared" ref="L1830:O1830" si="2022">SUM(L1831:L1832)</f>
        <v>3.2153584452558333</v>
      </c>
      <c r="M1830" s="1">
        <f t="shared" si="2022"/>
        <v>3.3417597911260275</v>
      </c>
      <c r="N1830" s="1">
        <f t="shared" si="2022"/>
        <v>3.2414219191112688</v>
      </c>
      <c r="O1830" s="1">
        <f t="shared" si="2022"/>
        <v>3.1744858816753903</v>
      </c>
      <c r="P1830" s="1">
        <f>SUM(P1831:P1832)</f>
        <v>3.2919625653090541</v>
      </c>
      <c r="Q1830" s="1">
        <f>SUM(Q1831:Q1832)</f>
        <v>2.8653595714318607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2.995891936523841</v>
      </c>
      <c r="H1831" s="1" cm="1">
        <f t="array" ref="H1831">SUMPRODUCT(([1]OUT_FinalEnergyCons!$B$4:$B$10000="var_cap")*1, (ISNUMBER(SEARCH("RH*-SHNGABR",[1]OUT_FinalEnergyCons!$A$4:$A$10000)))*1,[1]OUT_FinalEnergyCons!F$4:F$10000)</f>
        <v>2.9959150026254155</v>
      </c>
      <c r="I1831" s="1" cm="1">
        <f t="array" ref="I1831">SUMPRODUCT(([1]OUT_FinalEnergyCons!$B$4:$B$10000="var_cap")*1, (ISNUMBER(SEARCH("RH*-SHNGABR",[1]OUT_FinalEnergyCons!$A$4:$A$10000)))*1,[1]OUT_FinalEnergyCons!G$4:G$10000)</f>
        <v>3.061087190689693</v>
      </c>
      <c r="J1831" s="1" cm="1">
        <f t="array" ref="J1831">SUMPRODUCT(([1]OUT_FinalEnergyCons!$B$4:$B$10000="var_cap")*1, (ISNUMBER(SEARCH("RH*-SHNGABR",[1]OUT_FinalEnergyCons!$A$4:$A$10000)))*1,[1]OUT_FinalEnergyCons!H$4:H$10000)</f>
        <v>3.0267425559882239</v>
      </c>
      <c r="K1831" s="1" cm="1">
        <f t="array" ref="K1831">SUMPRODUCT(([1]OUT_FinalEnergyCons!$B$4:$B$10000="var_cap")*1, (ISNUMBER(SEARCH("RH*-SHNGABR",[1]OUT_FinalEnergyCons!$A$4:$A$10000)))*1,[1]OUT_FinalEnergyCons!I$4:I$10000)</f>
        <v>2.823907114211591</v>
      </c>
      <c r="L1831" s="1" cm="1">
        <f t="array" ref="L1831">SUMPRODUCT(([1]OUT_FinalEnergyCons!$B$4:$B$10000="var_cap")*1, (ISNUMBER(SEARCH("RH*-SHNGABR",[1]OUT_FinalEnergyCons!$A$4:$A$10000)))*1,[1]OUT_FinalEnergyCons!J$4:J$10000)</f>
        <v>2.7621082754245263</v>
      </c>
      <c r="M1831" s="1" cm="1">
        <f t="array" ref="M1831">SUMPRODUCT(([1]OUT_FinalEnergyCons!$B$4:$B$10000="var_cap")*1, (ISNUMBER(SEARCH("RH*-SHNGABR",[1]OUT_FinalEnergyCons!$A$4:$A$10000)))*1,[1]OUT_FinalEnergyCons!K$4:K$10000)</f>
        <v>2.6609657502626378</v>
      </c>
      <c r="N1831" s="1" cm="1">
        <f t="array" ref="N1831">SUMPRODUCT(([1]OUT_FinalEnergyCons!$B$4:$B$10000="var_cap")*1, (ISNUMBER(SEARCH("RH*-SHNGABR",[1]OUT_FinalEnergyCons!$A$4:$A$10000)))*1,[1]OUT_FinalEnergyCons!L$4:L$10000)</f>
        <v>2.5147672773098142</v>
      </c>
      <c r="O1831" s="1" cm="1">
        <f t="array" ref="O1831">SUMPRODUCT(([1]OUT_FinalEnergyCons!$B$4:$B$10000="var_cap")*1, (ISNUMBER(SEARCH("RH*-SHNGABR",[1]OUT_FinalEnergyCons!$A$4:$A$10000)))*1,[1]OUT_FinalEnergyCons!M$4:M$10000)</f>
        <v>2.4156586622727922</v>
      </c>
      <c r="P1831" s="1" cm="1">
        <f t="array" ref="P1831">SUMPRODUCT(([1]OUT_FinalEnergyCons!$B$4:$B$10000="var_cap")*1, (ISNUMBER(SEARCH("RH*-SHNGABR",[1]OUT_FinalEnergyCons!$A$4:$A$10000)))*1,[1]OUT_FinalEnergyCons!N$4:N$10000)</f>
        <v>2.2797428270753555</v>
      </c>
      <c r="Q1831" s="1" cm="1">
        <f t="array" ref="Q1831">SUMPRODUCT(([1]OUT_FinalEnergyCons!$B$4:$B$10000="var_cap")*1, (ISNUMBER(SEARCH("RH*-SHNGABR",[1]OUT_FinalEnergyCons!$A$4:$A$10000)))*1,[1]OUT_FinalEnergyCons!O$4:O$10000)</f>
        <v>1.8496556904040009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4.4886001422374699E-7</v>
      </c>
      <c r="G1832" s="1" cm="1">
        <f t="array" ref="G1832">SUMPRODUCT(([1]OUT_FinalEnergyCons!$B$4:$B$10000="var_cap")*1,ISNUMBER(SEARCH("RH*-SHngahp",[1]OUT_FinalEnergyCons!$A$4:$A$10000))*1,[1]OUT_FinalEnergyCons!E$4:E$10000)</f>
        <v>6.405047781553847E-6</v>
      </c>
      <c r="H1832" s="1" cm="1">
        <f t="array" ref="H1832">SUMPRODUCT(([1]OUT_FinalEnergyCons!$B$4:$B$10000="var_cap")*1,ISNUMBER(SEARCH("RH*-SHngahp",[1]OUT_FinalEnergyCons!$A$4:$A$10000))*1,[1]OUT_FinalEnergyCons!F$4:F$10000)</f>
        <v>4.09142889705107E-3</v>
      </c>
      <c r="I1832" s="1" cm="1">
        <f t="array" ref="I1832">SUMPRODUCT(([1]OUT_FinalEnergyCons!$B$4:$B$10000="var_cap")*1,ISNUMBER(SEARCH("RH*-SHngahp",[1]OUT_FinalEnergyCons!$A$4:$A$10000))*1,[1]OUT_FinalEnergyCons!G$4:G$10000)</f>
        <v>4.1145491119907165E-3</v>
      </c>
      <c r="J1832" s="1" cm="1">
        <f t="array" ref="J1832">SUMPRODUCT(([1]OUT_FinalEnergyCons!$B$4:$B$10000="var_cap")*1,ISNUMBER(SEARCH("RH*-SHngahp",[1]OUT_FinalEnergyCons!$A$4:$A$10000))*1,[1]OUT_FinalEnergyCons!H$4:H$10000)</f>
        <v>0.19671194415772122</v>
      </c>
      <c r="K1832" s="1" cm="1">
        <f t="array" ref="K1832">SUMPRODUCT(([1]OUT_FinalEnergyCons!$B$4:$B$10000="var_cap")*1,ISNUMBER(SEARCH("RH*-SHngahp",[1]OUT_FinalEnergyCons!$A$4:$A$10000))*1,[1]OUT_FinalEnergyCons!I$4:I$10000)</f>
        <v>0.37079617083252198</v>
      </c>
      <c r="L1832" s="1" cm="1">
        <f t="array" ref="L1832">SUMPRODUCT(([1]OUT_FinalEnergyCons!$B$4:$B$10000="var_cap")*1,ISNUMBER(SEARCH("RH*-SHngahp",[1]OUT_FinalEnergyCons!$A$4:$A$10000))*1,[1]OUT_FinalEnergyCons!J$4:J$10000)</f>
        <v>0.45325016983130695</v>
      </c>
      <c r="M1832" s="1" cm="1">
        <f t="array" ref="M1832">SUMPRODUCT(([1]OUT_FinalEnergyCons!$B$4:$B$10000="var_cap")*1,ISNUMBER(SEARCH("RH*-SHngahp",[1]OUT_FinalEnergyCons!$A$4:$A$10000))*1,[1]OUT_FinalEnergyCons!K$4:K$10000)</f>
        <v>0.68079404086338957</v>
      </c>
      <c r="N1832" s="1" cm="1">
        <f t="array" ref="N1832">SUMPRODUCT(([1]OUT_FinalEnergyCons!$B$4:$B$10000="var_cap")*1,ISNUMBER(SEARCH("RH*-SHngahp",[1]OUT_FinalEnergyCons!$A$4:$A$10000))*1,[1]OUT_FinalEnergyCons!L$4:L$10000)</f>
        <v>0.72665464180145478</v>
      </c>
      <c r="O1832" s="1" cm="1">
        <f t="array" ref="O1832">SUMPRODUCT(([1]OUT_FinalEnergyCons!$B$4:$B$10000="var_cap")*1,ISNUMBER(SEARCH("RH*-SHngahp",[1]OUT_FinalEnergyCons!$A$4:$A$10000))*1,[1]OUT_FinalEnergyCons!M$4:M$10000)</f>
        <v>0.75882721940259779</v>
      </c>
      <c r="P1832" s="1" cm="1">
        <f t="array" ref="P1832">SUMPRODUCT(([1]OUT_FinalEnergyCons!$B$4:$B$10000="var_cap")*1,ISNUMBER(SEARCH("RH*-SHngahp",[1]OUT_FinalEnergyCons!$A$4:$A$10000))*1,[1]OUT_FinalEnergyCons!N$4:N$10000)</f>
        <v>1.0122197382336986</v>
      </c>
      <c r="Q1832" s="1" cm="1">
        <f t="array" ref="Q1832">SUMPRODUCT(([1]OUT_FinalEnergyCons!$B$4:$B$10000="var_cap")*1,ISNUMBER(SEARCH("RH*-SHngahp",[1]OUT_FinalEnergyCons!$A$4:$A$10000))*1,[1]OUT_FinalEnergyCons!O$4:O$10000)</f>
        <v>1.01570388102786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6.9873920971843476E-3</v>
      </c>
      <c r="H1833" s="1">
        <f t="shared" si="2026"/>
        <v>7.848436412690599E-4</v>
      </c>
      <c r="I1833" s="1">
        <f t="shared" si="2026"/>
        <v>7.1828182343074056E-4</v>
      </c>
      <c r="J1833" s="1">
        <f t="shared" si="2026"/>
        <v>1.8619919637221987E-4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6.9873920971843476E-3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7.848436412690599E-4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7.1828182343074056E-4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1.8619919637221987E-4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0.68965285483488215</v>
      </c>
      <c r="G1835" s="1">
        <f t="shared" ref="G1835:O1835" si="2028">G1836</f>
        <v>0.69819896169894502</v>
      </c>
      <c r="H1835" s="1">
        <f t="shared" si="2028"/>
        <v>0.70371043569124048</v>
      </c>
      <c r="I1835" s="1">
        <f t="shared" si="2028"/>
        <v>0.70371098308911517</v>
      </c>
      <c r="J1835" s="1">
        <f t="shared" si="2028"/>
        <v>0.46877441783353807</v>
      </c>
      <c r="K1835" s="1">
        <f t="shared" si="2028"/>
        <v>0.4086596477248296</v>
      </c>
      <c r="L1835" s="1">
        <f t="shared" si="2028"/>
        <v>0.40390276955199322</v>
      </c>
      <c r="M1835" s="1">
        <f t="shared" si="2028"/>
        <v>0.29980040170105438</v>
      </c>
      <c r="N1835" s="1">
        <f t="shared" si="2028"/>
        <v>0.2805724837037159</v>
      </c>
      <c r="O1835" s="1">
        <f t="shared" si="2028"/>
        <v>0.25265012322204899</v>
      </c>
      <c r="P1835" s="1">
        <f>P1836</f>
        <v>0.22558259479934492</v>
      </c>
      <c r="Q1835" s="1">
        <f>Q1836</f>
        <v>0.14475996095799451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0.68965285483488215</v>
      </c>
      <c r="G1836" s="1" cm="1">
        <f t="array" ref="G1836">SUMPRODUCT(([1]OUT_FinalEnergyCons!$B$4:$B$10000="var_cap")*1, (ISNUMBER(SEARCH("RH*-SHWODBR",[1]OUT_FinalEnergyCons!$A$4:$A$10000)))*1,[1]OUT_FinalEnergyCons!E$4:E$10000)</f>
        <v>0.69819896169894502</v>
      </c>
      <c r="H1836" s="1" cm="1">
        <f t="array" ref="H1836">SUMPRODUCT(([1]OUT_FinalEnergyCons!$B$4:$B$10000="var_cap")*1, (ISNUMBER(SEARCH("RH*-SHWODBR",[1]OUT_FinalEnergyCons!$A$4:$A$10000)))*1,[1]OUT_FinalEnergyCons!F$4:F$10000)</f>
        <v>0.70371043569124048</v>
      </c>
      <c r="I1836" s="1" cm="1">
        <f t="array" ref="I1836">SUMPRODUCT(([1]OUT_FinalEnergyCons!$B$4:$B$10000="var_cap")*1, (ISNUMBER(SEARCH("RH*-SHWODBR",[1]OUT_FinalEnergyCons!$A$4:$A$10000)))*1,[1]OUT_FinalEnergyCons!G$4:G$10000)</f>
        <v>0.70371098308911517</v>
      </c>
      <c r="J1836" s="1" cm="1">
        <f t="array" ref="J1836">SUMPRODUCT(([1]OUT_FinalEnergyCons!$B$4:$B$10000="var_cap")*1, (ISNUMBER(SEARCH("RH*-SHWODBR",[1]OUT_FinalEnergyCons!$A$4:$A$10000)))*1,[1]OUT_FinalEnergyCons!H$4:H$10000)</f>
        <v>0.46877441783353807</v>
      </c>
      <c r="K1836" s="1" cm="1">
        <f t="array" ref="K1836">SUMPRODUCT(([1]OUT_FinalEnergyCons!$B$4:$B$10000="var_cap")*1, (ISNUMBER(SEARCH("RH*-SHWODBR",[1]OUT_FinalEnergyCons!$A$4:$A$10000)))*1,[1]OUT_FinalEnergyCons!I$4:I$10000)</f>
        <v>0.4086596477248296</v>
      </c>
      <c r="L1836" s="1" cm="1">
        <f t="array" ref="L1836">SUMPRODUCT(([1]OUT_FinalEnergyCons!$B$4:$B$10000="var_cap")*1, (ISNUMBER(SEARCH("RH*-SHWODBR",[1]OUT_FinalEnergyCons!$A$4:$A$10000)))*1,[1]OUT_FinalEnergyCons!J$4:J$10000)</f>
        <v>0.40390276955199322</v>
      </c>
      <c r="M1836" s="1" cm="1">
        <f t="array" ref="M1836">SUMPRODUCT(([1]OUT_FinalEnergyCons!$B$4:$B$10000="var_cap")*1, (ISNUMBER(SEARCH("RH*-SHWODBR",[1]OUT_FinalEnergyCons!$A$4:$A$10000)))*1,[1]OUT_FinalEnergyCons!K$4:K$10000)</f>
        <v>0.29980040170105438</v>
      </c>
      <c r="N1836" s="1" cm="1">
        <f t="array" ref="N1836">SUMPRODUCT(([1]OUT_FinalEnergyCons!$B$4:$B$10000="var_cap")*1, (ISNUMBER(SEARCH("RH*-SHWODBR",[1]OUT_FinalEnergyCons!$A$4:$A$10000)))*1,[1]OUT_FinalEnergyCons!L$4:L$10000)</f>
        <v>0.2805724837037159</v>
      </c>
      <c r="O1836" s="1" cm="1">
        <f t="array" ref="O1836">SUMPRODUCT(([1]OUT_FinalEnergyCons!$B$4:$B$10000="var_cap")*1, (ISNUMBER(SEARCH("RH*-SHWODBR",[1]OUT_FinalEnergyCons!$A$4:$A$10000)))*1,[1]OUT_FinalEnergyCons!M$4:M$10000)</f>
        <v>0.25265012322204899</v>
      </c>
      <c r="P1836" s="1" cm="1">
        <f t="array" ref="P1836">SUMPRODUCT(([1]OUT_FinalEnergyCons!$B$4:$B$10000="var_cap")*1, (ISNUMBER(SEARCH("RH*-SHWODBR",[1]OUT_FinalEnergyCons!$A$4:$A$10000)))*1,[1]OUT_FinalEnergyCons!N$4:N$10000)</f>
        <v>0.22558259479934492</v>
      </c>
      <c r="Q1836" s="1" cm="1">
        <f t="array" ref="Q1836">SUMPRODUCT(([1]OUT_FinalEnergyCons!$B$4:$B$10000="var_cap")*1, (ISNUMBER(SEARCH("RH*-SHWODBR",[1]OUT_FinalEnergyCons!$A$4:$A$10000)))*1,[1]OUT_FinalEnergyCons!O$4:O$10000)</f>
        <v>0.14475996095799451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0.20448948294096048</v>
      </c>
      <c r="G1837" s="1">
        <f t="shared" ref="G1837:O1837" si="2031">G1838</f>
        <v>0.24061239174118926</v>
      </c>
      <c r="H1837" s="1">
        <f t="shared" si="2031"/>
        <v>0.24080801730329013</v>
      </c>
      <c r="I1837" s="1">
        <f t="shared" si="2031"/>
        <v>0.25233634174910086</v>
      </c>
      <c r="J1837" s="1">
        <f t="shared" si="2031"/>
        <v>0.26022522194830561</v>
      </c>
      <c r="K1837" s="1">
        <f t="shared" si="2031"/>
        <v>0.26593523898126192</v>
      </c>
      <c r="L1837" s="1">
        <f t="shared" si="2031"/>
        <v>0.27194619877229487</v>
      </c>
      <c r="M1837" s="1">
        <f t="shared" si="2031"/>
        <v>0.27634418172650071</v>
      </c>
      <c r="N1837" s="1">
        <f t="shared" si="2031"/>
        <v>0.27915531380527592</v>
      </c>
      <c r="O1837" s="1">
        <f t="shared" si="2031"/>
        <v>0.28302335550201085</v>
      </c>
      <c r="P1837" s="1">
        <f>P1838</f>
        <v>0.28250225875553603</v>
      </c>
      <c r="Q1837" s="1">
        <f>Q1838</f>
        <v>0.2831549399621443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0.20448948294096048</v>
      </c>
      <c r="G1838" s="1" cm="1">
        <f t="array" ref="G1838">SUMPRODUCT(([1]OUT_FinalEnergyCons!$B$4:$B$10000="var_cap")*1, (ISNUMBER(SEARCH("RH*-SHPLTBR",[1]OUT_FinalEnergyCons!$A$4:$A$10000)))*1,[1]OUT_FinalEnergyCons!E$4:E$10000)</f>
        <v>0.24061239174118926</v>
      </c>
      <c r="H1838" s="1" cm="1">
        <f t="array" ref="H1838">SUMPRODUCT(([1]OUT_FinalEnergyCons!$B$4:$B$10000="var_cap")*1, (ISNUMBER(SEARCH("RH*-SHPLTBR",[1]OUT_FinalEnergyCons!$A$4:$A$10000)))*1,[1]OUT_FinalEnergyCons!F$4:F$10000)</f>
        <v>0.24080801730329013</v>
      </c>
      <c r="I1838" s="1" cm="1">
        <f t="array" ref="I1838">SUMPRODUCT(([1]OUT_FinalEnergyCons!$B$4:$B$10000="var_cap")*1, (ISNUMBER(SEARCH("RH*-SHPLTBR",[1]OUT_FinalEnergyCons!$A$4:$A$10000)))*1,[1]OUT_FinalEnergyCons!G$4:G$10000)</f>
        <v>0.25233634174910086</v>
      </c>
      <c r="J1838" s="1" cm="1">
        <f t="array" ref="J1838">SUMPRODUCT(([1]OUT_FinalEnergyCons!$B$4:$B$10000="var_cap")*1, (ISNUMBER(SEARCH("RH*-SHPLTBR",[1]OUT_FinalEnergyCons!$A$4:$A$10000)))*1,[1]OUT_FinalEnergyCons!H$4:H$10000)</f>
        <v>0.26022522194830561</v>
      </c>
      <c r="K1838" s="1" cm="1">
        <f t="array" ref="K1838">SUMPRODUCT(([1]OUT_FinalEnergyCons!$B$4:$B$10000="var_cap")*1, (ISNUMBER(SEARCH("RH*-SHPLTBR",[1]OUT_FinalEnergyCons!$A$4:$A$10000)))*1,[1]OUT_FinalEnergyCons!I$4:I$10000)</f>
        <v>0.26593523898126192</v>
      </c>
      <c r="L1838" s="1" cm="1">
        <f t="array" ref="L1838">SUMPRODUCT(([1]OUT_FinalEnergyCons!$B$4:$B$10000="var_cap")*1, (ISNUMBER(SEARCH("RH*-SHPLTBR",[1]OUT_FinalEnergyCons!$A$4:$A$10000)))*1,[1]OUT_FinalEnergyCons!J$4:J$10000)</f>
        <v>0.27194619877229487</v>
      </c>
      <c r="M1838" s="1" cm="1">
        <f t="array" ref="M1838">SUMPRODUCT(([1]OUT_FinalEnergyCons!$B$4:$B$10000="var_cap")*1, (ISNUMBER(SEARCH("RH*-SHPLTBR",[1]OUT_FinalEnergyCons!$A$4:$A$10000)))*1,[1]OUT_FinalEnergyCons!K$4:K$10000)</f>
        <v>0.27634418172650071</v>
      </c>
      <c r="N1838" s="1" cm="1">
        <f t="array" ref="N1838">SUMPRODUCT(([1]OUT_FinalEnergyCons!$B$4:$B$10000="var_cap")*1, (ISNUMBER(SEARCH("RH*-SHPLTBR",[1]OUT_FinalEnergyCons!$A$4:$A$10000)))*1,[1]OUT_FinalEnergyCons!L$4:L$10000)</f>
        <v>0.27915531380527592</v>
      </c>
      <c r="O1838" s="1" cm="1">
        <f t="array" ref="O1838">SUMPRODUCT(([1]OUT_FinalEnergyCons!$B$4:$B$10000="var_cap")*1, (ISNUMBER(SEARCH("RH*-SHPLTBR",[1]OUT_FinalEnergyCons!$A$4:$A$10000)))*1,[1]OUT_FinalEnergyCons!M$4:M$10000)</f>
        <v>0.28302335550201085</v>
      </c>
      <c r="P1838" s="1" cm="1">
        <f t="array" ref="P1838">SUMPRODUCT(([1]OUT_FinalEnergyCons!$B$4:$B$10000="var_cap")*1, (ISNUMBER(SEARCH("RH*-SHPLTBR",[1]OUT_FinalEnergyCons!$A$4:$A$10000)))*1,[1]OUT_FinalEnergyCons!N$4:N$10000)</f>
        <v>0.28250225875553603</v>
      </c>
      <c r="Q1838" s="1" cm="1">
        <f t="array" ref="Q1838">SUMPRODUCT(([1]OUT_FinalEnergyCons!$B$4:$B$10000="var_cap")*1, (ISNUMBER(SEARCH("RH*-SHPLTBR",[1]OUT_FinalEnergyCons!$A$4:$A$10000)))*1,[1]OUT_FinalEnergyCons!O$4:O$10000)</f>
        <v>0.2831549399621443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0.11420530938512488</v>
      </c>
      <c r="G1839" s="1">
        <f t="shared" ref="G1839:O1839" si="2034">G1840</f>
        <v>0.13750647691426254</v>
      </c>
      <c r="H1839" s="1">
        <f t="shared" si="2034"/>
        <v>0.13811743013077787</v>
      </c>
      <c r="I1839" s="1">
        <f t="shared" si="2034"/>
        <v>0.13955855290295194</v>
      </c>
      <c r="J1839" s="1">
        <f t="shared" si="2034"/>
        <v>0.13615518848447122</v>
      </c>
      <c r="K1839" s="1">
        <f t="shared" si="2034"/>
        <v>0.13213997436162855</v>
      </c>
      <c r="L1839" s="1">
        <f t="shared" si="2034"/>
        <v>0.13192568022864215</v>
      </c>
      <c r="M1839" s="1">
        <f t="shared" si="2034"/>
        <v>0.13217371135085063</v>
      </c>
      <c r="N1839" s="1">
        <f t="shared" si="2034"/>
        <v>0.13012779832016497</v>
      </c>
      <c r="O1839" s="1">
        <f t="shared" si="2034"/>
        <v>0.13255473409660756</v>
      </c>
      <c r="P1839" s="1">
        <f>P1840</f>
        <v>0.12886523586952706</v>
      </c>
      <c r="Q1839" s="1">
        <f>Q1840</f>
        <v>0.18241993760831177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0.11420530938512488</v>
      </c>
      <c r="G1840" s="1" cm="1">
        <f t="array" ref="G1840">SUMPRODUCT(([1]OUT_FinalEnergyCons!$B$4:$B$10000="var_cap")*1, (ISNUMBER(SEARCH("RH*-SHSOLBR",[1]OUT_FinalEnergyCons!$A$4:$A$10000)))*1,[1]OUT_FinalEnergyCons!E$4:E$10000)</f>
        <v>0.13750647691426254</v>
      </c>
      <c r="H1840" s="1" cm="1">
        <f t="array" ref="H1840">SUMPRODUCT(([1]OUT_FinalEnergyCons!$B$4:$B$10000="var_cap")*1, (ISNUMBER(SEARCH("RH*-SHSOLBR",[1]OUT_FinalEnergyCons!$A$4:$A$10000)))*1,[1]OUT_FinalEnergyCons!F$4:F$10000)</f>
        <v>0.13811743013077787</v>
      </c>
      <c r="I1840" s="1" cm="1">
        <f t="array" ref="I1840">SUMPRODUCT(([1]OUT_FinalEnergyCons!$B$4:$B$10000="var_cap")*1, (ISNUMBER(SEARCH("RH*-SHSOLBR",[1]OUT_FinalEnergyCons!$A$4:$A$10000)))*1,[1]OUT_FinalEnergyCons!G$4:G$10000)</f>
        <v>0.13955855290295194</v>
      </c>
      <c r="J1840" s="1" cm="1">
        <f t="array" ref="J1840">SUMPRODUCT(([1]OUT_FinalEnergyCons!$B$4:$B$10000="var_cap")*1, (ISNUMBER(SEARCH("RH*-SHSOLBR",[1]OUT_FinalEnergyCons!$A$4:$A$10000)))*1,[1]OUT_FinalEnergyCons!H$4:H$10000)</f>
        <v>0.13615518848447122</v>
      </c>
      <c r="K1840" s="1" cm="1">
        <f t="array" ref="K1840">SUMPRODUCT(([1]OUT_FinalEnergyCons!$B$4:$B$10000="var_cap")*1, (ISNUMBER(SEARCH("RH*-SHSOLBR",[1]OUT_FinalEnergyCons!$A$4:$A$10000)))*1,[1]OUT_FinalEnergyCons!I$4:I$10000)</f>
        <v>0.13213997436162855</v>
      </c>
      <c r="L1840" s="1" cm="1">
        <f t="array" ref="L1840">SUMPRODUCT(([1]OUT_FinalEnergyCons!$B$4:$B$10000="var_cap")*1, (ISNUMBER(SEARCH("RH*-SHSOLBR",[1]OUT_FinalEnergyCons!$A$4:$A$10000)))*1,[1]OUT_FinalEnergyCons!J$4:J$10000)</f>
        <v>0.13192568022864215</v>
      </c>
      <c r="M1840" s="1" cm="1">
        <f t="array" ref="M1840">SUMPRODUCT(([1]OUT_FinalEnergyCons!$B$4:$B$10000="var_cap")*1, (ISNUMBER(SEARCH("RH*-SHSOLBR",[1]OUT_FinalEnergyCons!$A$4:$A$10000)))*1,[1]OUT_FinalEnergyCons!K$4:K$10000)</f>
        <v>0.13217371135085063</v>
      </c>
      <c r="N1840" s="1" cm="1">
        <f t="array" ref="N1840">SUMPRODUCT(([1]OUT_FinalEnergyCons!$B$4:$B$10000="var_cap")*1, (ISNUMBER(SEARCH("RH*-SHSOLBR",[1]OUT_FinalEnergyCons!$A$4:$A$10000)))*1,[1]OUT_FinalEnergyCons!L$4:L$10000)</f>
        <v>0.13012779832016497</v>
      </c>
      <c r="O1840" s="1" cm="1">
        <f t="array" ref="O1840">SUMPRODUCT(([1]OUT_FinalEnergyCons!$B$4:$B$10000="var_cap")*1, (ISNUMBER(SEARCH("RH*-SHSOLBR",[1]OUT_FinalEnergyCons!$A$4:$A$10000)))*1,[1]OUT_FinalEnergyCons!M$4:M$10000)</f>
        <v>0.13255473409660756</v>
      </c>
      <c r="P1840" s="1" cm="1">
        <f t="array" ref="P1840">SUMPRODUCT(([1]OUT_FinalEnergyCons!$B$4:$B$10000="var_cap")*1, (ISNUMBER(SEARCH("RH*-SHSOLBR",[1]OUT_FinalEnergyCons!$A$4:$A$10000)))*1,[1]OUT_FinalEnergyCons!N$4:N$10000)</f>
        <v>0.12886523586952706</v>
      </c>
      <c r="Q1840" s="1" cm="1">
        <f t="array" ref="Q1840">SUMPRODUCT(([1]OUT_FinalEnergyCons!$B$4:$B$10000="var_cap")*1, (ISNUMBER(SEARCH("RH*-SHSOLBR",[1]OUT_FinalEnergyCons!$A$4:$A$10000)))*1,[1]OUT_FinalEnergyCons!O$4:O$10000)</f>
        <v>0.18241993760831177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1.8610175502984132</v>
      </c>
      <c r="G1843" s="1">
        <f t="shared" ref="G1843" si="2040">SUM(G1844,G1847,G1849,G1852,G1854,G1856,G1858,G1860)</f>
        <v>2.0190246494860444</v>
      </c>
      <c r="H1843" s="1">
        <f t="shared" ref="H1843" si="2041">SUM(H1844,H1847,H1849,H1852,H1854,H1856,H1858,H1860)</f>
        <v>1.9839118667642552</v>
      </c>
      <c r="I1843" s="1">
        <f t="shared" ref="I1843" si="2042">SUM(I1844,I1847,I1849,I1852,I1854,I1856,I1858,I1860)</f>
        <v>2.0623780255276207</v>
      </c>
      <c r="J1843" s="1">
        <f t="shared" ref="J1843" si="2043">SUM(J1844,J1847,J1849,J1852,J1854,J1856,J1858,J1860)</f>
        <v>1.7862012898991499</v>
      </c>
      <c r="K1843" s="1">
        <f t="shared" ref="K1843" si="2044">SUM(K1844,K1847,K1849,K1852,K1854,K1856,K1858,K1860)</f>
        <v>1.7452092498952811</v>
      </c>
      <c r="L1843" s="1">
        <f t="shared" ref="L1843:O1843" si="2045">SUM(L1844,L1847,L1849,L1852,L1854,L1856,L1858,L1860)</f>
        <v>1.7609230763648167</v>
      </c>
      <c r="M1843" s="1">
        <f t="shared" si="2045"/>
        <v>1.6953160288073281</v>
      </c>
      <c r="N1843" s="1">
        <f t="shared" si="2045"/>
        <v>1.7307556797140162</v>
      </c>
      <c r="O1843" s="1">
        <f t="shared" si="2045"/>
        <v>1.6912749288395683</v>
      </c>
      <c r="P1843" s="1">
        <f>SUM(P1844,P1847,P1849,P1852,P1854,P1856,P1858,P1860)</f>
        <v>1.6525975538219115</v>
      </c>
      <c r="Q1843" s="1">
        <f>SUM(Q1844,Q1847,Q1849,Q1852,Q1854,Q1856,Q1858,Q1860)</f>
        <v>1.6429114851701454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0.65095944177626863</v>
      </c>
      <c r="G1844" s="1">
        <f t="shared" ref="G1844" si="2047">SUM(G1845:G1846)</f>
        <v>0.71915030719302386</v>
      </c>
      <c r="H1844" s="1">
        <f t="shared" ref="H1844" si="2048">SUM(H1845:H1846)</f>
        <v>0.80853373782527527</v>
      </c>
      <c r="I1844" s="1">
        <f t="shared" ref="I1844" si="2049">SUM(I1845:I1846)</f>
        <v>0.88081741669930924</v>
      </c>
      <c r="J1844" s="1">
        <f t="shared" ref="J1844" si="2050">SUM(J1845:J1846)</f>
        <v>0.81020109991122213</v>
      </c>
      <c r="K1844" s="1">
        <f t="shared" ref="K1844" si="2051">SUM(K1845:K1846)</f>
        <v>0.79055396893405727</v>
      </c>
      <c r="L1844" s="1">
        <f t="shared" ref="L1844:O1844" si="2052">SUM(L1845:L1846)</f>
        <v>0.81188744423662651</v>
      </c>
      <c r="M1844" s="1">
        <f t="shared" si="2052"/>
        <v>0.6916860130170559</v>
      </c>
      <c r="N1844" s="1">
        <f t="shared" si="2052"/>
        <v>0.7496403429032179</v>
      </c>
      <c r="O1844" s="1">
        <f t="shared" si="2052"/>
        <v>0.74668822977675064</v>
      </c>
      <c r="P1844" s="1">
        <f>SUM(P1845:P1846)</f>
        <v>0.65086681554108872</v>
      </c>
      <c r="Q1844" s="1">
        <f>SUM(Q1845:Q1846)</f>
        <v>0.72977062072647414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0.43760303453252541</v>
      </c>
      <c r="G1845" s="1" cm="1">
        <f t="array" ref="G1845">SUMPRODUCT(([1]OUT_FinalEnergyCons!$B$4:$B$10000="var_cap")*1,(ISNUMBER(SEARCH("RH*-WHELCBR",[1]OUT_FinalEnergyCons!$A$4:$A$10000)))*1,[1]OUT_FinalEnergyCons!E$4:E$10000)</f>
        <v>0.47299065879614105</v>
      </c>
      <c r="H1845" s="1" cm="1">
        <f t="array" ref="H1845">SUMPRODUCT(([1]OUT_FinalEnergyCons!$B$4:$B$10000="var_cap")*1,(ISNUMBER(SEARCH("RH*-WHELCBR",[1]OUT_FinalEnergyCons!$A$4:$A$10000)))*1,[1]OUT_FinalEnergyCons!F$4:F$10000)</f>
        <v>0.47299805875185214</v>
      </c>
      <c r="I1845" s="1" cm="1">
        <f t="array" ref="I1845">SUMPRODUCT(([1]OUT_FinalEnergyCons!$B$4:$B$10000="var_cap")*1,(ISNUMBER(SEARCH("RH*-WHELCBR",[1]OUT_FinalEnergyCons!$A$4:$A$10000)))*1,[1]OUT_FinalEnergyCons!G$4:G$10000)</f>
        <v>0.47300029251105213</v>
      </c>
      <c r="J1845" s="1" cm="1">
        <f t="array" ref="J1845">SUMPRODUCT(([1]OUT_FinalEnergyCons!$B$4:$B$10000="var_cap")*1,(ISNUMBER(SEARCH("RH*-WHELCBR",[1]OUT_FinalEnergyCons!$A$4:$A$10000)))*1,[1]OUT_FinalEnergyCons!H$4:H$10000)</f>
        <v>0.28287240701364008</v>
      </c>
      <c r="K1845" s="1" cm="1">
        <f t="array" ref="K1845">SUMPRODUCT(([1]OUT_FinalEnergyCons!$B$4:$B$10000="var_cap")*1,(ISNUMBER(SEARCH("RH*-WHELCBR",[1]OUT_FinalEnergyCons!$A$4:$A$10000)))*1,[1]OUT_FinalEnergyCons!I$4:I$10000)</f>
        <v>0.24996015552352588</v>
      </c>
      <c r="L1845" s="1" cm="1">
        <f t="array" ref="L1845">SUMPRODUCT(([1]OUT_FinalEnergyCons!$B$4:$B$10000="var_cap")*1,(ISNUMBER(SEARCH("RH*-WHELCBR",[1]OUT_FinalEnergyCons!$A$4:$A$10000)))*1,[1]OUT_FinalEnergyCons!J$4:J$10000)</f>
        <v>0.24996015346173203</v>
      </c>
      <c r="M1845" s="1" cm="1">
        <f t="array" ref="M1845">SUMPRODUCT(([1]OUT_FinalEnergyCons!$B$4:$B$10000="var_cap")*1,(ISNUMBER(SEARCH("RH*-WHELCBR",[1]OUT_FinalEnergyCons!$A$4:$A$10000)))*1,[1]OUT_FinalEnergyCons!K$4:K$10000)</f>
        <v>0.13199140288961642</v>
      </c>
      <c r="N1845" s="1" cm="1">
        <f t="array" ref="N1845">SUMPRODUCT(([1]OUT_FinalEnergyCons!$B$4:$B$10000="var_cap")*1,(ISNUMBER(SEARCH("RH*-WHELCBR",[1]OUT_FinalEnergyCons!$A$4:$A$10000)))*1,[1]OUT_FinalEnergyCons!L$4:L$10000)</f>
        <v>4.8468926142139622E-2</v>
      </c>
      <c r="O1845" s="1" cm="1">
        <f t="array" ref="O1845">SUMPRODUCT(([1]OUT_FinalEnergyCons!$B$4:$B$10000="var_cap")*1,(ISNUMBER(SEARCH("RH*-WHELCBR",[1]OUT_FinalEnergyCons!$A$4:$A$10000)))*1,[1]OUT_FinalEnergyCons!M$4:M$10000)</f>
        <v>3.6027928182708384E-2</v>
      </c>
      <c r="P1845" s="1" cm="1">
        <f t="array" ref="P1845">SUMPRODUCT(([1]OUT_FinalEnergyCons!$B$4:$B$10000="var_cap")*1,(ISNUMBER(SEARCH("RH*-WHELCBR",[1]OUT_FinalEnergyCons!$A$4:$A$10000)))*1,[1]OUT_FinalEnergyCons!N$4:N$10000)</f>
        <v>3.2862592983052587E-2</v>
      </c>
      <c r="Q1845" s="1" cm="1">
        <f t="array" ref="Q1845">SUMPRODUCT(([1]OUT_FinalEnergyCons!$B$4:$B$10000="var_cap")*1,(ISNUMBER(SEARCH("RH*-WHELCBR",[1]OUT_FinalEnergyCons!$A$4:$A$10000)))*1,[1]OUT_FinalEnergyCons!O$4:O$10000)</f>
        <v>2.8800892917021616E-2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0.21335640724374325</v>
      </c>
      <c r="G1846" s="1" cm="1">
        <f t="array" ref="G1846">SUMPRODUCT(([1]OUT_FinalEnergyCons!$B$4:$B$10000="var_cap")*1,ISNUMBER(SEARCH("RH*-WHELCHP",[1]OUT_FinalEnergyCons!$A$4:$A$10000))*1,[1]OUT_FinalEnergyCons!E$4:E$10000)</f>
        <v>0.24615964839688279</v>
      </c>
      <c r="H1846" s="1" cm="1">
        <f t="array" ref="H1846">SUMPRODUCT(([1]OUT_FinalEnergyCons!$B$4:$B$10000="var_cap")*1,ISNUMBER(SEARCH("RH*-WHELCHP",[1]OUT_FinalEnergyCons!$A$4:$A$10000))*1,[1]OUT_FinalEnergyCons!F$4:F$10000)</f>
        <v>0.33553567907342313</v>
      </c>
      <c r="I1846" s="1" cm="1">
        <f t="array" ref="I1846">SUMPRODUCT(([1]OUT_FinalEnergyCons!$B$4:$B$10000="var_cap")*1,ISNUMBER(SEARCH("RH*-WHELCHP",[1]OUT_FinalEnergyCons!$A$4:$A$10000))*1,[1]OUT_FinalEnergyCons!G$4:G$10000)</f>
        <v>0.40781712418825711</v>
      </c>
      <c r="J1846" s="1" cm="1">
        <f t="array" ref="J1846">SUMPRODUCT(([1]OUT_FinalEnergyCons!$B$4:$B$10000="var_cap")*1,ISNUMBER(SEARCH("RH*-WHELCHP",[1]OUT_FinalEnergyCons!$A$4:$A$10000))*1,[1]OUT_FinalEnergyCons!H$4:H$10000)</f>
        <v>0.52732869289758211</v>
      </c>
      <c r="K1846" s="1" cm="1">
        <f t="array" ref="K1846">SUMPRODUCT(([1]OUT_FinalEnergyCons!$B$4:$B$10000="var_cap")*1,ISNUMBER(SEARCH("RH*-WHELCHP",[1]OUT_FinalEnergyCons!$A$4:$A$10000))*1,[1]OUT_FinalEnergyCons!I$4:I$10000)</f>
        <v>0.54059381341053137</v>
      </c>
      <c r="L1846" s="1" cm="1">
        <f t="array" ref="L1846">SUMPRODUCT(([1]OUT_FinalEnergyCons!$B$4:$B$10000="var_cap")*1,ISNUMBER(SEARCH("RH*-WHELCHP",[1]OUT_FinalEnergyCons!$A$4:$A$10000))*1,[1]OUT_FinalEnergyCons!J$4:J$10000)</f>
        <v>0.56192729077489445</v>
      </c>
      <c r="M1846" s="1" cm="1">
        <f t="array" ref="M1846">SUMPRODUCT(([1]OUT_FinalEnergyCons!$B$4:$B$10000="var_cap")*1,ISNUMBER(SEARCH("RH*-WHELCHP",[1]OUT_FinalEnergyCons!$A$4:$A$10000))*1,[1]OUT_FinalEnergyCons!K$4:K$10000)</f>
        <v>0.55969461012743948</v>
      </c>
      <c r="N1846" s="1" cm="1">
        <f t="array" ref="N1846">SUMPRODUCT(([1]OUT_FinalEnergyCons!$B$4:$B$10000="var_cap")*1,ISNUMBER(SEARCH("RH*-WHELCHP",[1]OUT_FinalEnergyCons!$A$4:$A$10000))*1,[1]OUT_FinalEnergyCons!L$4:L$10000)</f>
        <v>0.7011714167610783</v>
      </c>
      <c r="O1846" s="1" cm="1">
        <f t="array" ref="O1846">SUMPRODUCT(([1]OUT_FinalEnergyCons!$B$4:$B$10000="var_cap")*1,ISNUMBER(SEARCH("RH*-WHELCHP",[1]OUT_FinalEnergyCons!$A$4:$A$10000))*1,[1]OUT_FinalEnergyCons!M$4:M$10000)</f>
        <v>0.71066030159404225</v>
      </c>
      <c r="P1846" s="1" cm="1">
        <f t="array" ref="P1846">SUMPRODUCT(([1]OUT_FinalEnergyCons!$B$4:$B$10000="var_cap")*1,ISNUMBER(SEARCH("RH*-WHELCHP",[1]OUT_FinalEnergyCons!$A$4:$A$10000))*1,[1]OUT_FinalEnergyCons!N$4:N$10000)</f>
        <v>0.61800422255803611</v>
      </c>
      <c r="Q1846" s="1" cm="1">
        <f t="array" ref="Q1846">SUMPRODUCT(([1]OUT_FinalEnergyCons!$B$4:$B$10000="var_cap")*1,ISNUMBER(SEARCH("RH*-WHELCHP",[1]OUT_FinalEnergyCons!$A$4:$A$10000))*1,[1]OUT_FinalEnergyCons!O$4:O$10000)</f>
        <v>0.70096972780945255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0.47737713587232078</v>
      </c>
      <c r="H1847" s="1">
        <f t="shared" ref="H1847" si="2057">H1848</f>
        <v>0.16825958935263619</v>
      </c>
      <c r="I1847" s="1">
        <f t="shared" ref="I1847" si="2058">I1848</f>
        <v>0.16818846887763156</v>
      </c>
      <c r="J1847" s="1">
        <f t="shared" ref="J1847" si="2059">J1848</f>
        <v>4.3621063238923896E-2</v>
      </c>
      <c r="K1847" s="1">
        <f t="shared" ref="K1847:O1847" si="2060">K1848</f>
        <v>1.3709301955241121E-3</v>
      </c>
      <c r="L1847" s="1">
        <f t="shared" si="2060"/>
        <v>1.4085855940086775E-3</v>
      </c>
      <c r="M1847" s="1">
        <f t="shared" si="2060"/>
        <v>1.4027387193915554E-3</v>
      </c>
      <c r="N1847" s="1">
        <f t="shared" si="2060"/>
        <v>1.8992942967263813E-3</v>
      </c>
      <c r="O1847" s="1">
        <f t="shared" si="2060"/>
        <v>2.8517530776058894E-3</v>
      </c>
      <c r="P1847" s="1">
        <f>P1848</f>
        <v>2.3886807899899877E-3</v>
      </c>
      <c r="Q1847" s="1">
        <f>Q1848</f>
        <v>6.2565513388599236E-3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0.47737713587232078</v>
      </c>
      <c r="H1848" s="1" cm="1">
        <f t="array" ref="H1848">SUMPRODUCT(([1]OUT_FinalEnergyCons!$B$4:$B$10000="var_cap")*1, (ISNUMBER(SEARCH("RH*-WHLFOBR",[1]OUT_FinalEnergyCons!$A$4:$A$10000)))*1,[1]OUT_FinalEnergyCons!F$4:F$10000)</f>
        <v>0.16825958935263619</v>
      </c>
      <c r="I1848" s="1" cm="1">
        <f t="array" ref="I1848">SUMPRODUCT(([1]OUT_FinalEnergyCons!$B$4:$B$10000="var_cap")*1, (ISNUMBER(SEARCH("RH*-WHLFOBR",[1]OUT_FinalEnergyCons!$A$4:$A$10000)))*1,[1]OUT_FinalEnergyCons!G$4:G$10000)</f>
        <v>0.16818846887763156</v>
      </c>
      <c r="J1848" s="1" cm="1">
        <f t="array" ref="J1848">SUMPRODUCT(([1]OUT_FinalEnergyCons!$B$4:$B$10000="var_cap")*1, (ISNUMBER(SEARCH("RH*-WHLFOBR",[1]OUT_FinalEnergyCons!$A$4:$A$10000)))*1,[1]OUT_FinalEnergyCons!H$4:H$10000)</f>
        <v>4.3621063238923896E-2</v>
      </c>
      <c r="K1848" s="1" cm="1">
        <f t="array" ref="K1848">SUMPRODUCT(([1]OUT_FinalEnergyCons!$B$4:$B$10000="var_cap")*1, (ISNUMBER(SEARCH("RH*-WHLFOBR",[1]OUT_FinalEnergyCons!$A$4:$A$10000)))*1,[1]OUT_FinalEnergyCons!I$4:I$10000)</f>
        <v>1.3709301955241121E-3</v>
      </c>
      <c r="L1848" s="1" cm="1">
        <f t="array" ref="L1848">SUMPRODUCT(([1]OUT_FinalEnergyCons!$B$4:$B$10000="var_cap")*1, (ISNUMBER(SEARCH("RH*-WHLFOBR",[1]OUT_FinalEnergyCons!$A$4:$A$10000)))*1,[1]OUT_FinalEnergyCons!J$4:J$10000)</f>
        <v>1.4085855940086775E-3</v>
      </c>
      <c r="M1848" s="1" cm="1">
        <f t="array" ref="M1848">SUMPRODUCT(([1]OUT_FinalEnergyCons!$B$4:$B$10000="var_cap")*1, (ISNUMBER(SEARCH("RH*-WHLFOBR",[1]OUT_FinalEnergyCons!$A$4:$A$10000)))*1,[1]OUT_FinalEnergyCons!K$4:K$10000)</f>
        <v>1.4027387193915554E-3</v>
      </c>
      <c r="N1848" s="1" cm="1">
        <f t="array" ref="N1848">SUMPRODUCT(([1]OUT_FinalEnergyCons!$B$4:$B$10000="var_cap")*1, (ISNUMBER(SEARCH("RH*-WHLFOBR",[1]OUT_FinalEnergyCons!$A$4:$A$10000)))*1,[1]OUT_FinalEnergyCons!L$4:L$10000)</f>
        <v>1.8992942967263813E-3</v>
      </c>
      <c r="O1848" s="1" cm="1">
        <f t="array" ref="O1848">SUMPRODUCT(([1]OUT_FinalEnergyCons!$B$4:$B$10000="var_cap")*1, (ISNUMBER(SEARCH("RH*-WHLFOBR",[1]OUT_FinalEnergyCons!$A$4:$A$10000)))*1,[1]OUT_FinalEnergyCons!M$4:M$10000)</f>
        <v>2.8517530776058894E-3</v>
      </c>
      <c r="P1848" s="1" cm="1">
        <f t="array" ref="P1848">SUMPRODUCT(([1]OUT_FinalEnergyCons!$B$4:$B$10000="var_cap")*1, (ISNUMBER(SEARCH("RH*-WHLFOBR",[1]OUT_FinalEnergyCons!$A$4:$A$10000)))*1,[1]OUT_FinalEnergyCons!N$4:N$10000)</f>
        <v>2.3886807899899877E-3</v>
      </c>
      <c r="Q1848" s="1" cm="1">
        <f t="array" ref="Q1848">SUMPRODUCT(([1]OUT_FinalEnergyCons!$B$4:$B$10000="var_cap")*1, (ISNUMBER(SEARCH("RH*-WHLFOBR",[1]OUT_FinalEnergyCons!$A$4:$A$10000)))*1,[1]OUT_FinalEnergyCons!O$4:O$10000)</f>
        <v>6.2565513388599236E-3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0.43610508396213155</v>
      </c>
      <c r="H1849" s="1">
        <f t="shared" ref="H1849" si="2064">SUM(H1850:H1851)</f>
        <v>0.62303231307189511</v>
      </c>
      <c r="I1849" s="1">
        <f t="shared" ref="I1849" si="2065">SUM(I1850:I1851)</f>
        <v>0.62935692623457706</v>
      </c>
      <c r="J1849" s="1">
        <f t="shared" ref="J1849" si="2066">SUM(J1850:J1851)</f>
        <v>0.72579213740591908</v>
      </c>
      <c r="K1849" s="1">
        <f t="shared" ref="K1849" si="2067">SUM(K1850:K1851)</f>
        <v>0.76792406116209522</v>
      </c>
      <c r="L1849" s="1">
        <f t="shared" ref="L1849:O1849" si="2068">SUM(L1850:L1851)</f>
        <v>0.7620834359879145</v>
      </c>
      <c r="M1849" s="1">
        <f t="shared" si="2068"/>
        <v>0.82229939582053302</v>
      </c>
      <c r="N1849" s="1">
        <f t="shared" si="2068"/>
        <v>0.80311646435270712</v>
      </c>
      <c r="O1849" s="1">
        <f t="shared" si="2068"/>
        <v>0.77040276817259878</v>
      </c>
      <c r="P1849" s="1">
        <f>SUM(P1850:P1851)</f>
        <v>0.83187391861567161</v>
      </c>
      <c r="Q1849" s="1">
        <f>SUM(Q1850:Q1851)</f>
        <v>0.73476440307645063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0.43610326265120025</v>
      </c>
      <c r="H1850" s="1" cm="1">
        <f t="array" ref="H1850">SUMPRODUCT(([1]OUT_FinalEnergyCons!$B$4:$B$10000="var_cap")*1, (ISNUMBER(SEARCH("RH*-WHNGABR",[1]OUT_FinalEnergyCons!$A$4:$A$10000)))*1,[1]OUT_FinalEnergyCons!F$4:F$10000)</f>
        <v>0.62221742462999818</v>
      </c>
      <c r="I1850" s="1" cm="1">
        <f t="array" ref="I1850">SUMPRODUCT(([1]OUT_FinalEnergyCons!$B$4:$B$10000="var_cap")*1, (ISNUMBER(SEARCH("RH*-WHNGABR",[1]OUT_FinalEnergyCons!$A$4:$A$10000)))*1,[1]OUT_FinalEnergyCons!G$4:G$10000)</f>
        <v>0.62852658545452844</v>
      </c>
      <c r="J1850" s="1" cm="1">
        <f t="array" ref="J1850">SUMPRODUCT(([1]OUT_FinalEnergyCons!$B$4:$B$10000="var_cap")*1, (ISNUMBER(SEARCH("RH*-WHNGABR",[1]OUT_FinalEnergyCons!$A$4:$A$10000)))*1,[1]OUT_FinalEnergyCons!H$4:H$10000)</f>
        <v>0.69083738105045855</v>
      </c>
      <c r="K1850" s="1" cm="1">
        <f t="array" ref="K1850">SUMPRODUCT(([1]OUT_FinalEnergyCons!$B$4:$B$10000="var_cap")*1, (ISNUMBER(SEARCH("RH*-WHNGABR",[1]OUT_FinalEnergyCons!$A$4:$A$10000)))*1,[1]OUT_FinalEnergyCons!I$4:I$10000)</f>
        <v>0.67685887815601065</v>
      </c>
      <c r="L1850" s="1" cm="1">
        <f t="array" ref="L1850">SUMPRODUCT(([1]OUT_FinalEnergyCons!$B$4:$B$10000="var_cap")*1, (ISNUMBER(SEARCH("RH*-WHNGABR",[1]OUT_FinalEnergyCons!$A$4:$A$10000)))*1,[1]OUT_FinalEnergyCons!J$4:J$10000)</f>
        <v>0.63765283360570324</v>
      </c>
      <c r="M1850" s="1" cm="1">
        <f t="array" ref="M1850">SUMPRODUCT(([1]OUT_FinalEnergyCons!$B$4:$B$10000="var_cap")*1, (ISNUMBER(SEARCH("RH*-WHNGABR",[1]OUT_FinalEnergyCons!$A$4:$A$10000)))*1,[1]OUT_FinalEnergyCons!K$4:K$10000)</f>
        <v>0.61697640772960249</v>
      </c>
      <c r="N1850" s="1" cm="1">
        <f t="array" ref="N1850">SUMPRODUCT(([1]OUT_FinalEnergyCons!$B$4:$B$10000="var_cap")*1, (ISNUMBER(SEARCH("RH*-WHNGABR",[1]OUT_FinalEnergyCons!$A$4:$A$10000)))*1,[1]OUT_FinalEnergyCons!L$4:L$10000)</f>
        <v>0.58437306994060501</v>
      </c>
      <c r="O1850" s="1" cm="1">
        <f t="array" ref="O1850">SUMPRODUCT(([1]OUT_FinalEnergyCons!$B$4:$B$10000="var_cap")*1, (ISNUMBER(SEARCH("RH*-WHNGABR",[1]OUT_FinalEnergyCons!$A$4:$A$10000)))*1,[1]OUT_FinalEnergyCons!M$4:M$10000)</f>
        <v>0.54215629004512211</v>
      </c>
      <c r="P1850" s="1" cm="1">
        <f t="array" ref="P1850">SUMPRODUCT(([1]OUT_FinalEnergyCons!$B$4:$B$10000="var_cap")*1, (ISNUMBER(SEARCH("RH*-WHNGABR",[1]OUT_FinalEnergyCons!$A$4:$A$10000)))*1,[1]OUT_FinalEnergyCons!N$4:N$10000)</f>
        <v>0.53101728235549084</v>
      </c>
      <c r="Q1850" s="1" cm="1">
        <f t="array" ref="Q1850">SUMPRODUCT(([1]OUT_FinalEnergyCons!$B$4:$B$10000="var_cap")*1, (ISNUMBER(SEARCH("RH*-WHNGABR",[1]OUT_FinalEnergyCons!$A$4:$A$10000)))*1,[1]OUT_FinalEnergyCons!O$4:O$10000)</f>
        <v>0.43200937663469346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1.8213109312930122E-6</v>
      </c>
      <c r="H1851" s="1" cm="1">
        <f t="array" ref="H1851">SUMPRODUCT(([1]OUT_FinalEnergyCons!$B$4:$B$10000="var_cap")*1,ISNUMBER(SEARCH("RH*-WHngahp",[1]OUT_FinalEnergyCons!$A$4:$A$10000))*1,[1]OUT_FinalEnergyCons!F$4:F$10000)</f>
        <v>8.1488844189694183E-4</v>
      </c>
      <c r="I1851" s="1" cm="1">
        <f t="array" ref="I1851">SUMPRODUCT(([1]OUT_FinalEnergyCons!$B$4:$B$10000="var_cap")*1,ISNUMBER(SEARCH("RH*-WHngahp",[1]OUT_FinalEnergyCons!$A$4:$A$10000))*1,[1]OUT_FinalEnergyCons!G$4:G$10000)</f>
        <v>8.3034078004861408E-4</v>
      </c>
      <c r="J1851" s="1" cm="1">
        <f t="array" ref="J1851">SUMPRODUCT(([1]OUT_FinalEnergyCons!$B$4:$B$10000="var_cap")*1,ISNUMBER(SEARCH("RH*-WHngahp",[1]OUT_FinalEnergyCons!$A$4:$A$10000))*1,[1]OUT_FinalEnergyCons!H$4:H$10000)</f>
        <v>3.4954756355460477E-2</v>
      </c>
      <c r="K1851" s="1" cm="1">
        <f t="array" ref="K1851">SUMPRODUCT(([1]OUT_FinalEnergyCons!$B$4:$B$10000="var_cap")*1,ISNUMBER(SEARCH("RH*-WHngahp",[1]OUT_FinalEnergyCons!$A$4:$A$10000))*1,[1]OUT_FinalEnergyCons!I$4:I$10000)</f>
        <v>9.1065183006084544E-2</v>
      </c>
      <c r="L1851" s="1" cm="1">
        <f t="array" ref="L1851">SUMPRODUCT(([1]OUT_FinalEnergyCons!$B$4:$B$10000="var_cap")*1,ISNUMBER(SEARCH("RH*-WHngahp",[1]OUT_FinalEnergyCons!$A$4:$A$10000))*1,[1]OUT_FinalEnergyCons!J$4:J$10000)</f>
        <v>0.12443060238221128</v>
      </c>
      <c r="M1851" s="1" cm="1">
        <f t="array" ref="M1851">SUMPRODUCT(([1]OUT_FinalEnergyCons!$B$4:$B$10000="var_cap")*1,ISNUMBER(SEARCH("RH*-WHngahp",[1]OUT_FinalEnergyCons!$A$4:$A$10000))*1,[1]OUT_FinalEnergyCons!K$4:K$10000)</f>
        <v>0.20532298809093055</v>
      </c>
      <c r="N1851" s="1" cm="1">
        <f t="array" ref="N1851">SUMPRODUCT(([1]OUT_FinalEnergyCons!$B$4:$B$10000="var_cap")*1,ISNUMBER(SEARCH("RH*-WHngahp",[1]OUT_FinalEnergyCons!$A$4:$A$10000))*1,[1]OUT_FinalEnergyCons!L$4:L$10000)</f>
        <v>0.21874339441210205</v>
      </c>
      <c r="O1851" s="1" cm="1">
        <f t="array" ref="O1851">SUMPRODUCT(([1]OUT_FinalEnergyCons!$B$4:$B$10000="var_cap")*1,ISNUMBER(SEARCH("RH*-WHngahp",[1]OUT_FinalEnergyCons!$A$4:$A$10000))*1,[1]OUT_FinalEnergyCons!M$4:M$10000)</f>
        <v>0.22824647812747667</v>
      </c>
      <c r="P1851" s="1" cm="1">
        <f t="array" ref="P1851">SUMPRODUCT(([1]OUT_FinalEnergyCons!$B$4:$B$10000="var_cap")*1,ISNUMBER(SEARCH("RH*-WHngahp",[1]OUT_FinalEnergyCons!$A$4:$A$10000))*1,[1]OUT_FinalEnergyCons!N$4:N$10000)</f>
        <v>0.30085663626018083</v>
      </c>
      <c r="Q1851" s="1" cm="1">
        <f t="array" ref="Q1851">SUMPRODUCT(([1]OUT_FinalEnergyCons!$B$4:$B$10000="var_cap")*1,ISNUMBER(SEARCH("RH*-WHngahp",[1]OUT_FinalEnergyCons!$A$4:$A$10000))*1,[1]OUT_FinalEnergyCons!O$4:O$10000)</f>
        <v>0.30275502644175722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4.0451685011023759E-2</v>
      </c>
      <c r="H1854" s="1">
        <f t="shared" ref="H1854" si="2080">H1855</f>
        <v>3.8145521577711103E-2</v>
      </c>
      <c r="I1854" s="1">
        <f t="shared" ref="I1854" si="2081">I1855</f>
        <v>3.8056158691078354E-2</v>
      </c>
      <c r="J1854" s="1">
        <f t="shared" ref="J1854" si="2082">J1855</f>
        <v>1.6866946240056163E-2</v>
      </c>
      <c r="K1854" s="1">
        <f t="shared" ref="K1854:O1854" si="2083">K1855</f>
        <v>1.4597254783791879E-2</v>
      </c>
      <c r="L1854" s="1">
        <f t="shared" si="2083"/>
        <v>1.4592457100815139E-2</v>
      </c>
      <c r="M1854" s="1">
        <f t="shared" si="2083"/>
        <v>1.0902396333660528E-2</v>
      </c>
      <c r="N1854" s="1">
        <f t="shared" si="2083"/>
        <v>1.0159057253405475E-2</v>
      </c>
      <c r="O1854" s="1">
        <f t="shared" si="2083"/>
        <v>8.8287986070932235E-3</v>
      </c>
      <c r="P1854" s="1">
        <f>P1855</f>
        <v>8.159812192329521E-3</v>
      </c>
      <c r="Q1854" s="1">
        <f>Q1855</f>
        <v>5.315132225777894E-3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4.0451685011023759E-2</v>
      </c>
      <c r="H1855" s="1" cm="1">
        <f t="array" ref="H1855">SUMPRODUCT(([1]OUT_FinalEnergyCons!$B$4:$B$10000="var_cap")*1, (ISNUMBER(SEARCH("RH*-WHWODBR",[1]OUT_FinalEnergyCons!$A$4:$A$10000)))*1,[1]OUT_FinalEnergyCons!F$4:F$10000)</f>
        <v>3.8145521577711103E-2</v>
      </c>
      <c r="I1855" s="1" cm="1">
        <f t="array" ref="I1855">SUMPRODUCT(([1]OUT_FinalEnergyCons!$B$4:$B$10000="var_cap")*1, (ISNUMBER(SEARCH("RH*-WHWODBR",[1]OUT_FinalEnergyCons!$A$4:$A$10000)))*1,[1]OUT_FinalEnergyCons!G$4:G$10000)</f>
        <v>3.8056158691078354E-2</v>
      </c>
      <c r="J1855" s="1" cm="1">
        <f t="array" ref="J1855">SUMPRODUCT(([1]OUT_FinalEnergyCons!$B$4:$B$10000="var_cap")*1, (ISNUMBER(SEARCH("RH*-WHWODBR",[1]OUT_FinalEnergyCons!$A$4:$A$10000)))*1,[1]OUT_FinalEnergyCons!H$4:H$10000)</f>
        <v>1.6866946240056163E-2</v>
      </c>
      <c r="K1855" s="1" cm="1">
        <f t="array" ref="K1855">SUMPRODUCT(([1]OUT_FinalEnergyCons!$B$4:$B$10000="var_cap")*1, (ISNUMBER(SEARCH("RH*-WHWODBR",[1]OUT_FinalEnergyCons!$A$4:$A$10000)))*1,[1]OUT_FinalEnergyCons!I$4:I$10000)</f>
        <v>1.4597254783791879E-2</v>
      </c>
      <c r="L1855" s="1" cm="1">
        <f t="array" ref="L1855">SUMPRODUCT(([1]OUT_FinalEnergyCons!$B$4:$B$10000="var_cap")*1, (ISNUMBER(SEARCH("RH*-WHWODBR",[1]OUT_FinalEnergyCons!$A$4:$A$10000)))*1,[1]OUT_FinalEnergyCons!J$4:J$10000)</f>
        <v>1.4592457100815139E-2</v>
      </c>
      <c r="M1855" s="1" cm="1">
        <f t="array" ref="M1855">SUMPRODUCT(([1]OUT_FinalEnergyCons!$B$4:$B$10000="var_cap")*1, (ISNUMBER(SEARCH("RH*-WHWODBR",[1]OUT_FinalEnergyCons!$A$4:$A$10000)))*1,[1]OUT_FinalEnergyCons!K$4:K$10000)</f>
        <v>1.0902396333660528E-2</v>
      </c>
      <c r="N1855" s="1" cm="1">
        <f t="array" ref="N1855">SUMPRODUCT(([1]OUT_FinalEnergyCons!$B$4:$B$10000="var_cap")*1, (ISNUMBER(SEARCH("RH*-WHWODBR",[1]OUT_FinalEnergyCons!$A$4:$A$10000)))*1,[1]OUT_FinalEnergyCons!L$4:L$10000)</f>
        <v>1.0159057253405475E-2</v>
      </c>
      <c r="O1855" s="1" cm="1">
        <f t="array" ref="O1855">SUMPRODUCT(([1]OUT_FinalEnergyCons!$B$4:$B$10000="var_cap")*1, (ISNUMBER(SEARCH("RH*-WHWODBR",[1]OUT_FinalEnergyCons!$A$4:$A$10000)))*1,[1]OUT_FinalEnergyCons!M$4:M$10000)</f>
        <v>8.8287986070932235E-3</v>
      </c>
      <c r="P1855" s="1" cm="1">
        <f t="array" ref="P1855">SUMPRODUCT(([1]OUT_FinalEnergyCons!$B$4:$B$10000="var_cap")*1, (ISNUMBER(SEARCH("RH*-WHWODBR",[1]OUT_FinalEnergyCons!$A$4:$A$10000)))*1,[1]OUT_FinalEnergyCons!N$4:N$10000)</f>
        <v>8.159812192329521E-3</v>
      </c>
      <c r="Q1855" s="1" cm="1">
        <f t="array" ref="Q1855">SUMPRODUCT(([1]OUT_FinalEnergyCons!$B$4:$B$10000="var_cap")*1, (ISNUMBER(SEARCH("RH*-WHWODBR",[1]OUT_FinalEnergyCons!$A$4:$A$10000)))*1,[1]OUT_FinalEnergyCons!O$4:O$10000)</f>
        <v>5.315132225777894E-3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1.3207094139793948E-2</v>
      </c>
      <c r="H1856" s="1">
        <f t="shared" ref="H1856" si="2087">H1857</f>
        <v>1.3202592895333527E-2</v>
      </c>
      <c r="I1856" s="1">
        <f t="shared" ref="I1856" si="2088">I1857</f>
        <v>1.3199762504607169E-2</v>
      </c>
      <c r="J1856" s="1">
        <f t="shared" ref="J1856" si="2089">J1857</f>
        <v>9.5376038594991771E-3</v>
      </c>
      <c r="K1856" s="1">
        <f t="shared" ref="K1856:O1856" si="2090">K1857</f>
        <v>9.7680246473176423E-3</v>
      </c>
      <c r="L1856" s="1">
        <f t="shared" si="2090"/>
        <v>9.9347669727347567E-3</v>
      </c>
      <c r="M1856" s="1">
        <f t="shared" si="2090"/>
        <v>1.0168166729961129E-2</v>
      </c>
      <c r="N1856" s="1">
        <f t="shared" si="2090"/>
        <v>1.0196243872313351E-2</v>
      </c>
      <c r="O1856" s="1">
        <f t="shared" si="2090"/>
        <v>1.0366026997149086E-2</v>
      </c>
      <c r="P1856" s="1">
        <f>P1857</f>
        <v>1.0331513040666799E-2</v>
      </c>
      <c r="Q1856" s="1">
        <f>Q1857</f>
        <v>1.0479933293019911E-2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1.3207094139793948E-2</v>
      </c>
      <c r="H1857" s="1" cm="1">
        <f t="array" ref="H1857">SUMPRODUCT(([1]OUT_FinalEnergyCons!$B$4:$B$10000="var_cap")*1, (ISNUMBER(SEARCH("RH*-WHPLTBR",[1]OUT_FinalEnergyCons!$A$4:$A$10000)))*1,[1]OUT_FinalEnergyCons!F$4:F$10000)</f>
        <v>1.3202592895333527E-2</v>
      </c>
      <c r="I1857" s="1" cm="1">
        <f t="array" ref="I1857">SUMPRODUCT(([1]OUT_FinalEnergyCons!$B$4:$B$10000="var_cap")*1, (ISNUMBER(SEARCH("RH*-WHPLTBR",[1]OUT_FinalEnergyCons!$A$4:$A$10000)))*1,[1]OUT_FinalEnergyCons!G$4:G$10000)</f>
        <v>1.3199762504607169E-2</v>
      </c>
      <c r="J1857" s="1" cm="1">
        <f t="array" ref="J1857">SUMPRODUCT(([1]OUT_FinalEnergyCons!$B$4:$B$10000="var_cap")*1, (ISNUMBER(SEARCH("RH*-WHPLTBR",[1]OUT_FinalEnergyCons!$A$4:$A$10000)))*1,[1]OUT_FinalEnergyCons!H$4:H$10000)</f>
        <v>9.5376038594991771E-3</v>
      </c>
      <c r="K1857" s="1" cm="1">
        <f t="array" ref="K1857">SUMPRODUCT(([1]OUT_FinalEnergyCons!$B$4:$B$10000="var_cap")*1, (ISNUMBER(SEARCH("RH*-WHPLTBR",[1]OUT_FinalEnergyCons!$A$4:$A$10000)))*1,[1]OUT_FinalEnergyCons!I$4:I$10000)</f>
        <v>9.7680246473176423E-3</v>
      </c>
      <c r="L1857" s="1" cm="1">
        <f t="array" ref="L1857">SUMPRODUCT(([1]OUT_FinalEnergyCons!$B$4:$B$10000="var_cap")*1, (ISNUMBER(SEARCH("RH*-WHPLTBR",[1]OUT_FinalEnergyCons!$A$4:$A$10000)))*1,[1]OUT_FinalEnergyCons!J$4:J$10000)</f>
        <v>9.9347669727347567E-3</v>
      </c>
      <c r="M1857" s="1" cm="1">
        <f t="array" ref="M1857">SUMPRODUCT(([1]OUT_FinalEnergyCons!$B$4:$B$10000="var_cap")*1, (ISNUMBER(SEARCH("RH*-WHPLTBR",[1]OUT_FinalEnergyCons!$A$4:$A$10000)))*1,[1]OUT_FinalEnergyCons!K$4:K$10000)</f>
        <v>1.0168166729961129E-2</v>
      </c>
      <c r="N1857" s="1" cm="1">
        <f t="array" ref="N1857">SUMPRODUCT(([1]OUT_FinalEnergyCons!$B$4:$B$10000="var_cap")*1, (ISNUMBER(SEARCH("RH*-WHPLTBR",[1]OUT_FinalEnergyCons!$A$4:$A$10000)))*1,[1]OUT_FinalEnergyCons!L$4:L$10000)</f>
        <v>1.0196243872313351E-2</v>
      </c>
      <c r="O1857" s="1" cm="1">
        <f t="array" ref="O1857">SUMPRODUCT(([1]OUT_FinalEnergyCons!$B$4:$B$10000="var_cap")*1, (ISNUMBER(SEARCH("RH*-WHPLTBR",[1]OUT_FinalEnergyCons!$A$4:$A$10000)))*1,[1]OUT_FinalEnergyCons!M$4:M$10000)</f>
        <v>1.0366026997149086E-2</v>
      </c>
      <c r="P1857" s="1" cm="1">
        <f t="array" ref="P1857">SUMPRODUCT(([1]OUT_FinalEnergyCons!$B$4:$B$10000="var_cap")*1, (ISNUMBER(SEARCH("RH*-WHPLTBR",[1]OUT_FinalEnergyCons!$A$4:$A$10000)))*1,[1]OUT_FinalEnergyCons!N$4:N$10000)</f>
        <v>1.0331513040666799E-2</v>
      </c>
      <c r="Q1857" s="1" cm="1">
        <f t="array" ref="Q1857">SUMPRODUCT(([1]OUT_FinalEnergyCons!$B$4:$B$10000="var_cap")*1, (ISNUMBER(SEARCH("RH*-WHPLTBR",[1]OUT_FinalEnergyCons!$A$4:$A$10000)))*1,[1]OUT_FinalEnergyCons!O$4:O$10000)</f>
        <v>1.0479933293019911E-2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0.33273334330775106</v>
      </c>
      <c r="H1858" s="1">
        <f t="shared" ref="H1858" si="2094">H1859</f>
        <v>0.33273811204140419</v>
      </c>
      <c r="I1858" s="1">
        <f t="shared" ref="I1858" si="2095">I1859</f>
        <v>0.33275929252041719</v>
      </c>
      <c r="J1858" s="1">
        <f t="shared" ref="J1858" si="2096">J1859</f>
        <v>0.18018243924352939</v>
      </c>
      <c r="K1858" s="1">
        <f t="shared" ref="K1858:O1858" si="2097">K1859</f>
        <v>0.16099501017249501</v>
      </c>
      <c r="L1858" s="1">
        <f t="shared" si="2097"/>
        <v>0.16101638647271699</v>
      </c>
      <c r="M1858" s="1">
        <f t="shared" si="2097"/>
        <v>0.15885731818672599</v>
      </c>
      <c r="N1858" s="1">
        <f t="shared" si="2097"/>
        <v>0.155744277035646</v>
      </c>
      <c r="O1858" s="1">
        <f t="shared" si="2097"/>
        <v>0.15213735220837099</v>
      </c>
      <c r="P1858" s="1">
        <f>P1859</f>
        <v>0.148976813642165</v>
      </c>
      <c r="Q1858" s="1">
        <f>Q1859</f>
        <v>0.15632484450956299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0.33273334330775106</v>
      </c>
      <c r="H1859" s="1" cm="1">
        <f t="array" ref="H1859">SUMPRODUCT(([1]OUT_FinalEnergyCons!$B$4:$B$10000="var_cap")*1, (ISNUMBER(SEARCH("RH*-WHSOLBR",[1]OUT_FinalEnergyCons!$A$4:$A$10000)))*1,[1]OUT_FinalEnergyCons!F$4:F$10000)</f>
        <v>0.33273811204140419</v>
      </c>
      <c r="I1859" s="1" cm="1">
        <f t="array" ref="I1859">SUMPRODUCT(([1]OUT_FinalEnergyCons!$B$4:$B$10000="var_cap")*1, (ISNUMBER(SEARCH("RH*-WHSOLBR",[1]OUT_FinalEnergyCons!$A$4:$A$10000)))*1,[1]OUT_FinalEnergyCons!G$4:G$10000)</f>
        <v>0.33275929252041719</v>
      </c>
      <c r="J1859" s="1" cm="1">
        <f t="array" ref="J1859">SUMPRODUCT(([1]OUT_FinalEnergyCons!$B$4:$B$10000="var_cap")*1, (ISNUMBER(SEARCH("RH*-WHSOLBR",[1]OUT_FinalEnergyCons!$A$4:$A$10000)))*1,[1]OUT_FinalEnergyCons!H$4:H$10000)</f>
        <v>0.18018243924352939</v>
      </c>
      <c r="K1859" s="1" cm="1">
        <f t="array" ref="K1859">SUMPRODUCT(([1]OUT_FinalEnergyCons!$B$4:$B$10000="var_cap")*1, (ISNUMBER(SEARCH("RH*-WHSOLBR",[1]OUT_FinalEnergyCons!$A$4:$A$10000)))*1,[1]OUT_FinalEnergyCons!I$4:I$10000)</f>
        <v>0.16099501017249501</v>
      </c>
      <c r="L1859" s="1" cm="1">
        <f t="array" ref="L1859">SUMPRODUCT(([1]OUT_FinalEnergyCons!$B$4:$B$10000="var_cap")*1, (ISNUMBER(SEARCH("RH*-WHSOLBR",[1]OUT_FinalEnergyCons!$A$4:$A$10000)))*1,[1]OUT_FinalEnergyCons!J$4:J$10000)</f>
        <v>0.16101638647271699</v>
      </c>
      <c r="M1859" s="1" cm="1">
        <f t="array" ref="M1859">SUMPRODUCT(([1]OUT_FinalEnergyCons!$B$4:$B$10000="var_cap")*1, (ISNUMBER(SEARCH("RH*-WHSOLBR",[1]OUT_FinalEnergyCons!$A$4:$A$10000)))*1,[1]OUT_FinalEnergyCons!K$4:K$10000)</f>
        <v>0.15885731818672599</v>
      </c>
      <c r="N1859" s="1" cm="1">
        <f t="array" ref="N1859">SUMPRODUCT(([1]OUT_FinalEnergyCons!$B$4:$B$10000="var_cap")*1, (ISNUMBER(SEARCH("RH*-WHSOLBR",[1]OUT_FinalEnergyCons!$A$4:$A$10000)))*1,[1]OUT_FinalEnergyCons!L$4:L$10000)</f>
        <v>0.155744277035646</v>
      </c>
      <c r="O1859" s="1" cm="1">
        <f t="array" ref="O1859">SUMPRODUCT(([1]OUT_FinalEnergyCons!$B$4:$B$10000="var_cap")*1, (ISNUMBER(SEARCH("RH*-WHSOLBR",[1]OUT_FinalEnergyCons!$A$4:$A$10000)))*1,[1]OUT_FinalEnergyCons!M$4:M$10000)</f>
        <v>0.15213735220837099</v>
      </c>
      <c r="P1859" s="1" cm="1">
        <f t="array" ref="P1859">SUMPRODUCT(([1]OUT_FinalEnergyCons!$B$4:$B$10000="var_cap")*1, (ISNUMBER(SEARCH("RH*-WHSOLBR",[1]OUT_FinalEnergyCons!$A$4:$A$10000)))*1,[1]OUT_FinalEnergyCons!N$4:N$10000)</f>
        <v>0.148976813642165</v>
      </c>
      <c r="Q1859" s="1" cm="1">
        <f t="array" ref="Q1859">SUMPRODUCT(([1]OUT_FinalEnergyCons!$B$4:$B$10000="var_cap")*1, (ISNUMBER(SEARCH("RH*-WHSOLBR",[1]OUT_FinalEnergyCons!$A$4:$A$10000)))*1,[1]OUT_FinalEnergyCons!O$4:O$10000)</f>
        <v>0.15632484450956299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3.6020783915953531</v>
      </c>
      <c r="G1862" s="17">
        <f t="shared" ref="G1862:K1862" si="2106">SUM(G1863,G1866,G1869,G1873,G1875,G1877,G1879,G1881,G1883)</f>
        <v>3.8348097606812126</v>
      </c>
      <c r="H1862" s="17">
        <f t="shared" si="2106"/>
        <v>3.785857631090443</v>
      </c>
      <c r="I1862" s="17">
        <f t="shared" si="2106"/>
        <v>3.8649674592696139</v>
      </c>
      <c r="J1862" s="17">
        <f t="shared" si="2106"/>
        <v>3.4948851744808831</v>
      </c>
      <c r="K1862" s="17">
        <f t="shared" si="2106"/>
        <v>3.5857221242022792</v>
      </c>
      <c r="L1862" s="17">
        <f t="shared" ref="L1862:O1862" si="2107">SUM(L1863,L1866,L1869,L1873,L1875,L1877,L1879,L1881,L1883)</f>
        <v>3.6209845254538466</v>
      </c>
      <c r="M1862" s="17">
        <f t="shared" si="2107"/>
        <v>3.335547106731763</v>
      </c>
      <c r="N1862" s="17">
        <f t="shared" si="2107"/>
        <v>3.3299741929887197</v>
      </c>
      <c r="O1862" s="17">
        <f t="shared" si="2107"/>
        <v>3.9506379083466743</v>
      </c>
      <c r="P1862" s="17">
        <f>SUM(P1863,P1866,P1869,P1873,P1875,P1877,P1879,P1881,P1883)</f>
        <v>3.3421446359748663</v>
      </c>
      <c r="Q1862" s="17">
        <f>SUM(Q1863,Q1866,Q1869,Q1873,Q1875,Q1877,Q1879,Q1881,Q1883)</f>
        <v>4.6946602041687013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0.8543290637249239</v>
      </c>
      <c r="H1863" s="18">
        <f t="shared" si="2108"/>
        <v>0.969275958315577</v>
      </c>
      <c r="I1863" s="18">
        <f t="shared" si="2108"/>
        <v>1.1627618754750095</v>
      </c>
      <c r="J1863" s="18">
        <f t="shared" si="2108"/>
        <v>1.3398748072297679</v>
      </c>
      <c r="K1863" s="18">
        <f t="shared" si="2108"/>
        <v>1.5175572302032607</v>
      </c>
      <c r="L1863" s="18">
        <f t="shared" ref="L1863:O1863" si="2109">SUM(L1864:L1865)</f>
        <v>1.5542217717551039</v>
      </c>
      <c r="M1863" s="18">
        <f t="shared" si="2109"/>
        <v>1.4981160505586448</v>
      </c>
      <c r="N1863" s="18">
        <f t="shared" si="2109"/>
        <v>1.509599421893729</v>
      </c>
      <c r="O1863" s="18">
        <f t="shared" si="2109"/>
        <v>1.7383147480799126</v>
      </c>
      <c r="P1863" s="18">
        <f>SUM(P1864:P1865)</f>
        <v>1.66939159792062</v>
      </c>
      <c r="Q1863" s="18">
        <f>SUM(Q1864:Q1865)</f>
        <v>1.7488655765822989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0.77763180180636793</v>
      </c>
      <c r="H1864" s="1" cm="1">
        <f t="array" ref="H1864">SUMPRODUCT(([1]OUT_FinalEnergyCons!$B$4:$B$10000="Var_cap")*1,  (ISNUMBER(SEARCH("ITOT-SWHELCBR",[1]OUT_FinalEnergyCons!$A$4:$A$10000)))*1,[1]OUT_FinalEnergyCons!F$4:F$10000)</f>
        <v>0.77942859344841364</v>
      </c>
      <c r="I1864" s="1" cm="1">
        <f t="array" ref="I1864">SUMPRODUCT(([1]OUT_FinalEnergyCons!$B$4:$B$10000="Var_cap")*1,  (ISNUMBER(SEARCH("ITOT-SWHELCBR",[1]OUT_FinalEnergyCons!$A$4:$A$10000)))*1,[1]OUT_FinalEnergyCons!G$4:G$10000)</f>
        <v>0.84855634940005975</v>
      </c>
      <c r="J1864" s="1" cm="1">
        <f t="array" ref="J1864">SUMPRODUCT(([1]OUT_FinalEnergyCons!$B$4:$B$10000="Var_cap")*1,  (ISNUMBER(SEARCH("ITOT-SWHELCBR",[1]OUT_FinalEnergyCons!$A$4:$A$10000)))*1,[1]OUT_FinalEnergyCons!H$4:H$10000)</f>
        <v>0.89639397641979701</v>
      </c>
      <c r="K1864" s="1" cm="1">
        <f t="array" ref="K1864">SUMPRODUCT(([1]OUT_FinalEnergyCons!$B$4:$B$10000="Var_cap")*1,  (ISNUMBER(SEARCH("ITOT-SWHELCBR",[1]OUT_FinalEnergyCons!$A$4:$A$10000)))*1,[1]OUT_FinalEnergyCons!I$4:I$10000)</f>
        <v>1.0190033930309665</v>
      </c>
      <c r="L1864" s="1" cm="1">
        <f t="array" ref="L1864">SUMPRODUCT(([1]OUT_FinalEnergyCons!$B$4:$B$10000="Var_cap")*1,  (ISNUMBER(SEARCH("ITOT-SWHELCBR",[1]OUT_FinalEnergyCons!$A$4:$A$10000)))*1,[1]OUT_FinalEnergyCons!J$4:J$10000)</f>
        <v>1.0555949097808957</v>
      </c>
      <c r="M1864" s="1" cm="1">
        <f t="array" ref="M1864">SUMPRODUCT(([1]OUT_FinalEnergyCons!$B$4:$B$10000="Var_cap")*1,  (ISNUMBER(SEARCH("ITOT-SWHELCBR",[1]OUT_FinalEnergyCons!$A$4:$A$10000)))*1,[1]OUT_FinalEnergyCons!K$4:K$10000)</f>
        <v>1.0000469239056597</v>
      </c>
      <c r="N1864" s="1" cm="1">
        <f t="array" ref="N1864">SUMPRODUCT(([1]OUT_FinalEnergyCons!$B$4:$B$10000="Var_cap")*1,  (ISNUMBER(SEARCH("ITOT-SWHELCBR",[1]OUT_FinalEnergyCons!$A$4:$A$10000)))*1,[1]OUT_FinalEnergyCons!L$4:L$10000)</f>
        <v>1.0109263342800261</v>
      </c>
      <c r="O1864" s="1" cm="1">
        <f t="array" ref="O1864">SUMPRODUCT(([1]OUT_FinalEnergyCons!$B$4:$B$10000="Var_cap")*1,  (ISNUMBER(SEARCH("ITOT-SWHELCBR",[1]OUT_FinalEnergyCons!$A$4:$A$10000)))*1,[1]OUT_FinalEnergyCons!M$4:M$10000)</f>
        <v>1.0652286008383578</v>
      </c>
      <c r="P1864" s="1" cm="1">
        <f t="array" ref="P1864">SUMPRODUCT(([1]OUT_FinalEnergyCons!$B$4:$B$10000="Var_cap")*1,  (ISNUMBER(SEARCH("ITOT-SWHELCBR",[1]OUT_FinalEnergyCons!$A$4:$A$10000)))*1,[1]OUT_FinalEnergyCons!N$4:N$10000)</f>
        <v>0.9967792762207961</v>
      </c>
      <c r="Q1864" s="1" cm="1">
        <f t="array" ref="Q1864">SUMPRODUCT(([1]OUT_FinalEnergyCons!$B$4:$B$10000="Var_cap")*1,  (ISNUMBER(SEARCH("ITOT-SWHELCBR",[1]OUT_FinalEnergyCons!$A$4:$A$10000)))*1,[1]OUT_FinalEnergyCons!O$4:O$10000)</f>
        <v>1.0748791851686346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7.669726191855597E-2</v>
      </c>
      <c r="H1865" s="1" cm="1">
        <f t="array" ref="H1865">SUMPRODUCT(([1]OUT_FinalEnergyCons!$B$4:$B$10000="Var_cap")*1,  (ISNUMBER(SEARCH("ITOT-SWHELCHP",[1]OUT_FinalEnergyCons!$A$4:$A$10000)))*1,[1]OUT_FinalEnergyCons!F$4:F$10000)</f>
        <v>0.18984736486716339</v>
      </c>
      <c r="I1865" s="1" cm="1">
        <f t="array" ref="I1865">SUMPRODUCT(([1]OUT_FinalEnergyCons!$B$4:$B$10000="Var_cap")*1,  (ISNUMBER(SEARCH("ITOT-SWHELCHP",[1]OUT_FinalEnergyCons!$A$4:$A$10000)))*1,[1]OUT_FinalEnergyCons!G$4:G$10000)</f>
        <v>0.31420552607494989</v>
      </c>
      <c r="J1865" s="1" cm="1">
        <f t="array" ref="J1865">SUMPRODUCT(([1]OUT_FinalEnergyCons!$B$4:$B$10000="Var_cap")*1,  (ISNUMBER(SEARCH("ITOT-SWHELCHP",[1]OUT_FinalEnergyCons!$A$4:$A$10000)))*1,[1]OUT_FinalEnergyCons!H$4:H$10000)</f>
        <v>0.44348083080997103</v>
      </c>
      <c r="K1865" s="1" cm="1">
        <f t="array" ref="K1865">SUMPRODUCT(([1]OUT_FinalEnergyCons!$B$4:$B$10000="Var_cap")*1,  (ISNUMBER(SEARCH("ITOT-SWHELCHP",[1]OUT_FinalEnergyCons!$A$4:$A$10000)))*1,[1]OUT_FinalEnergyCons!I$4:I$10000)</f>
        <v>0.49855383717229418</v>
      </c>
      <c r="L1865" s="1" cm="1">
        <f t="array" ref="L1865">SUMPRODUCT(([1]OUT_FinalEnergyCons!$B$4:$B$10000="Var_cap")*1,  (ISNUMBER(SEARCH("ITOT-SWHELCHP",[1]OUT_FinalEnergyCons!$A$4:$A$10000)))*1,[1]OUT_FinalEnergyCons!J$4:J$10000)</f>
        <v>0.49862686197420836</v>
      </c>
      <c r="M1865" s="1" cm="1">
        <f t="array" ref="M1865">SUMPRODUCT(([1]OUT_FinalEnergyCons!$B$4:$B$10000="Var_cap")*1,  (ISNUMBER(SEARCH("ITOT-SWHELCHP",[1]OUT_FinalEnergyCons!$A$4:$A$10000)))*1,[1]OUT_FinalEnergyCons!K$4:K$10000)</f>
        <v>0.49806912665298503</v>
      </c>
      <c r="N1865" s="1" cm="1">
        <f t="array" ref="N1865">SUMPRODUCT(([1]OUT_FinalEnergyCons!$B$4:$B$10000="Var_cap")*1,  (ISNUMBER(SEARCH("ITOT-SWHELCHP",[1]OUT_FinalEnergyCons!$A$4:$A$10000)))*1,[1]OUT_FinalEnergyCons!L$4:L$10000)</f>
        <v>0.49867308761370288</v>
      </c>
      <c r="O1865" s="1" cm="1">
        <f t="array" ref="O1865">SUMPRODUCT(([1]OUT_FinalEnergyCons!$B$4:$B$10000="Var_cap")*1,  (ISNUMBER(SEARCH("ITOT-SWHELCHP",[1]OUT_FinalEnergyCons!$A$4:$A$10000)))*1,[1]OUT_FinalEnergyCons!M$4:M$10000)</f>
        <v>0.67308614724155469</v>
      </c>
      <c r="P1865" s="1" cm="1">
        <f t="array" ref="P1865">SUMPRODUCT(([1]OUT_FinalEnergyCons!$B$4:$B$10000="Var_cap")*1,  (ISNUMBER(SEARCH("ITOT-SWHELCHP",[1]OUT_FinalEnergyCons!$A$4:$A$10000)))*1,[1]OUT_FinalEnergyCons!N$4:N$10000)</f>
        <v>0.67261232169982388</v>
      </c>
      <c r="Q1865" s="1" cm="1">
        <f t="array" ref="Q1865">SUMPRODUCT(([1]OUT_FinalEnergyCons!$B$4:$B$10000="Var_cap")*1,  (ISNUMBER(SEARCH("ITOT-SWHELCHP",[1]OUT_FinalEnergyCons!$A$4:$A$10000)))*1,[1]OUT_FinalEnergyCons!O$4:O$10000)</f>
        <v>0.67398639141366434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0.47899908564598381</v>
      </c>
      <c r="G1866" s="18">
        <f t="shared" ref="G1866:K1866" si="2111">SUM(G1867:G1868)</f>
        <v>0.49633683264637879</v>
      </c>
      <c r="H1866" s="18">
        <f t="shared" si="2111"/>
        <v>0.39452003660962309</v>
      </c>
      <c r="I1866" s="18">
        <f t="shared" si="2111"/>
        <v>0.39371971761379521</v>
      </c>
      <c r="J1866" s="18">
        <f t="shared" si="2111"/>
        <v>0.27146730382679035</v>
      </c>
      <c r="K1866" s="18">
        <f t="shared" si="2111"/>
        <v>0.17832137205981172</v>
      </c>
      <c r="L1866" s="18">
        <f t="shared" ref="L1866:O1866" si="2112">SUM(L1867:L1868)</f>
        <v>0.14302777268384009</v>
      </c>
      <c r="M1866" s="18">
        <f t="shared" si="2112"/>
        <v>2.0062936157460867E-2</v>
      </c>
      <c r="N1866" s="18">
        <f t="shared" si="2112"/>
        <v>1.8950539977835856E-2</v>
      </c>
      <c r="O1866" s="18">
        <f t="shared" si="2112"/>
        <v>1.9282908735810619E-2</v>
      </c>
      <c r="P1866" s="18">
        <f>SUM(P1867:P1868)</f>
        <v>1.8308405293716357E-2</v>
      </c>
      <c r="Q1866" s="18">
        <f>SUM(Q1867:Q1868)</f>
        <v>2.0023182218519398E-2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0.39378745539526538</v>
      </c>
      <c r="H1867" s="1" cm="1">
        <f t="array" ref="H1867">SUMPRODUCT(([1]OUT_FinalEnergyCons!$B$4:$B$10000="Var_cap")*1,  (ISNUMBER(SEARCH("ITOT-SWHLFOBR",[1]OUT_FinalEnergyCons!$A$4:$A$10000)))*1,[1]OUT_FinalEnergyCons!F$4:F$10000)</f>
        <v>0.39379756706909547</v>
      </c>
      <c r="I1867" s="1" cm="1">
        <f t="array" ref="I1867">SUMPRODUCT(([1]OUT_FinalEnergyCons!$B$4:$B$10000="Var_cap")*1,  (ISNUMBER(SEARCH("ITOT-SWHLFOBR",[1]OUT_FinalEnergyCons!$A$4:$A$10000)))*1,[1]OUT_FinalEnergyCons!G$4:G$10000)</f>
        <v>0.39350676780763899</v>
      </c>
      <c r="J1867" s="1" cm="1">
        <f t="array" ref="J1867">SUMPRODUCT(([1]OUT_FinalEnergyCons!$B$4:$B$10000="Var_cap")*1,  (ISNUMBER(SEARCH("ITOT-SWHLFOBR",[1]OUT_FinalEnergyCons!$A$4:$A$10000)))*1,[1]OUT_FinalEnergyCons!H$4:H$10000)</f>
        <v>0.27113973863291924</v>
      </c>
      <c r="K1867" s="1" cm="1">
        <f t="array" ref="K1867">SUMPRODUCT(([1]OUT_FinalEnergyCons!$B$4:$B$10000="Var_cap")*1,  (ISNUMBER(SEARCH("ITOT-SWHLFOBR",[1]OUT_FinalEnergyCons!$A$4:$A$10000)))*1,[1]OUT_FinalEnergyCons!I$4:I$10000)</f>
        <v>0.17801364753270812</v>
      </c>
      <c r="L1867" s="1" cm="1">
        <f t="array" ref="L1867">SUMPRODUCT(([1]OUT_FinalEnergyCons!$B$4:$B$10000="Var_cap")*1,  (ISNUMBER(SEARCH("ITOT-SWHLFOBR",[1]OUT_FinalEnergyCons!$A$4:$A$10000)))*1,[1]OUT_FinalEnergyCons!J$4:J$10000)</f>
        <v>0.14267470773030891</v>
      </c>
      <c r="M1867" s="1" cm="1">
        <f t="array" ref="M1867">SUMPRODUCT(([1]OUT_FinalEnergyCons!$B$4:$B$10000="Var_cap")*1,  (ISNUMBER(SEARCH("ITOT-SWHLFOBR",[1]OUT_FinalEnergyCons!$A$4:$A$10000)))*1,[1]OUT_FinalEnergyCons!K$4:K$10000)</f>
        <v>2.0062936157460867E-2</v>
      </c>
      <c r="N1867" s="1" cm="1">
        <f t="array" ref="N1867">SUMPRODUCT(([1]OUT_FinalEnergyCons!$B$4:$B$10000="Var_cap")*1,  (ISNUMBER(SEARCH("ITOT-SWHLFOBR",[1]OUT_FinalEnergyCons!$A$4:$A$10000)))*1,[1]OUT_FinalEnergyCons!L$4:L$10000)</f>
        <v>1.8950539977835856E-2</v>
      </c>
      <c r="O1867" s="1" cm="1">
        <f t="array" ref="O1867">SUMPRODUCT(([1]OUT_FinalEnergyCons!$B$4:$B$10000="Var_cap")*1,  (ISNUMBER(SEARCH("ITOT-SWHLFOBR",[1]OUT_FinalEnergyCons!$A$4:$A$10000)))*1,[1]OUT_FinalEnergyCons!M$4:M$10000)</f>
        <v>1.9282908735810619E-2</v>
      </c>
      <c r="P1867" s="1" cm="1">
        <f t="array" ref="P1867">SUMPRODUCT(([1]OUT_FinalEnergyCons!$B$4:$B$10000="Var_cap")*1,  (ISNUMBER(SEARCH("ITOT-SWHLFOBR",[1]OUT_FinalEnergyCons!$A$4:$A$10000)))*1,[1]OUT_FinalEnergyCons!N$4:N$10000)</f>
        <v>1.8308405293716357E-2</v>
      </c>
      <c r="Q1867" s="1" cm="1">
        <f t="array" ref="Q1867">SUMPRODUCT(([1]OUT_FinalEnergyCons!$B$4:$B$10000="Var_cap")*1,  (ISNUMBER(SEARCH("ITOT-SWHLFOBR",[1]OUT_FinalEnergyCons!$A$4:$A$10000)))*1,[1]OUT_FinalEnergyCons!O$4:O$10000)</f>
        <v>2.0023182218519398E-2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0.10266364601515184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0.10254937725111339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7.224695405276399E-4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2.1294980615624293E-4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3.2756519387111549E-4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3.0772452710358452E-4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3.5306495353119302E-4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0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0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1.5623639364448905</v>
      </c>
      <c r="H1869" s="18">
        <f t="shared" si="2115"/>
        <v>1.5640474710201266</v>
      </c>
      <c r="I1869" s="18">
        <f t="shared" si="2115"/>
        <v>1.5681778565955402</v>
      </c>
      <c r="J1869" s="18">
        <f t="shared" si="2115"/>
        <v>1.2415178199368828</v>
      </c>
      <c r="K1869" s="18">
        <f t="shared" si="2115"/>
        <v>1.2019375243739845</v>
      </c>
      <c r="L1869" s="18">
        <f t="shared" ref="L1869:O1869" si="2116">SUM(L1870:L1871)</f>
        <v>1.2015343641451639</v>
      </c>
      <c r="M1869" s="18">
        <f t="shared" si="2116"/>
        <v>1.0164871076930417</v>
      </c>
      <c r="N1869" s="18">
        <f t="shared" si="2116"/>
        <v>0.96397478268709436</v>
      </c>
      <c r="O1869" s="18">
        <f t="shared" si="2116"/>
        <v>1.1427442218365573</v>
      </c>
      <c r="P1869" s="18">
        <f>SUM(P1870:P1871)</f>
        <v>0.73447564486319872</v>
      </c>
      <c r="Q1869" s="18">
        <f>SUM(Q1870:Q1871)</f>
        <v>1.0527211841634894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1.5566970950638379</v>
      </c>
      <c r="H1870" s="1" cm="1">
        <f t="array" ref="H1870">SUMPRODUCT(([1]OUT_FinalEnergyCons!$B$4:$B$10000="Var_cap")*1,  (ISNUMBER(SEARCH("ITOT-SWHNGA*BR",[1]OUT_FinalEnergyCons!$A$4:$A$10000)))*1,[1]OUT_FinalEnergyCons!F$4:F$10000)</f>
        <v>1.5569308650729548</v>
      </c>
      <c r="I1870" s="1" cm="1">
        <f t="array" ref="I1870">SUMPRODUCT(([1]OUT_FinalEnergyCons!$B$4:$B$10000="Var_cap")*1,  (ISNUMBER(SEARCH("ITOT-SWHNGA*BR",[1]OUT_FinalEnergyCons!$A$4:$A$10000)))*1,[1]OUT_FinalEnergyCons!G$4:G$10000)</f>
        <v>1.5567302350352952</v>
      </c>
      <c r="J1870" s="1" cm="1">
        <f t="array" ref="J1870">SUMPRODUCT(([1]OUT_FinalEnergyCons!$B$4:$B$10000="Var_cap")*1,  (ISNUMBER(SEARCH("ITOT-SWHNGA*BR",[1]OUT_FinalEnergyCons!$A$4:$A$10000)))*1,[1]OUT_FinalEnergyCons!H$4:H$10000)</f>
        <v>1.2265809583316298</v>
      </c>
      <c r="K1870" s="1" cm="1">
        <f t="array" ref="K1870">SUMPRODUCT(([1]OUT_FinalEnergyCons!$B$4:$B$10000="Var_cap")*1,  (ISNUMBER(SEARCH("ITOT-SWHNGA*BR",[1]OUT_FinalEnergyCons!$A$4:$A$10000)))*1,[1]OUT_FinalEnergyCons!I$4:I$10000)</f>
        <v>1.1874187235975175</v>
      </c>
      <c r="L1870" s="1" cm="1">
        <f t="array" ref="L1870">SUMPRODUCT(([1]OUT_FinalEnergyCons!$B$4:$B$10000="Var_cap")*1,  (ISNUMBER(SEARCH("ITOT-SWHNGA*BR",[1]OUT_FinalEnergyCons!$A$4:$A$10000)))*1,[1]OUT_FinalEnergyCons!J$4:J$10000)</f>
        <v>1.186804933817166</v>
      </c>
      <c r="M1870" s="1" cm="1">
        <f t="array" ref="M1870">SUMPRODUCT(([1]OUT_FinalEnergyCons!$B$4:$B$10000="Var_cap")*1,  (ISNUMBER(SEARCH("ITOT-SWHNGA*BR",[1]OUT_FinalEnergyCons!$A$4:$A$10000)))*1,[1]OUT_FinalEnergyCons!K$4:K$10000)</f>
        <v>1.000927116905878</v>
      </c>
      <c r="N1870" s="1" cm="1">
        <f t="array" ref="N1870">SUMPRODUCT(([1]OUT_FinalEnergyCons!$B$4:$B$10000="Var_cap")*1,  (ISNUMBER(SEARCH("ITOT-SWHNGA*BR",[1]OUT_FinalEnergyCons!$A$4:$A$10000)))*1,[1]OUT_FinalEnergyCons!L$4:L$10000)</f>
        <v>0.94904244178727015</v>
      </c>
      <c r="O1870" s="1" cm="1">
        <f t="array" ref="O1870">SUMPRODUCT(([1]OUT_FinalEnergyCons!$B$4:$B$10000="Var_cap")*1,  (ISNUMBER(SEARCH("ITOT-SWHNGA*BR",[1]OUT_FinalEnergyCons!$A$4:$A$10000)))*1,[1]OUT_FinalEnergyCons!M$4:M$10000)</f>
        <v>1.0830100832602925</v>
      </c>
      <c r="P1870" s="1" cm="1">
        <f t="array" ref="P1870">SUMPRODUCT(([1]OUT_FinalEnergyCons!$B$4:$B$10000="Var_cap")*1,  (ISNUMBER(SEARCH("ITOT-SWHNGA*BR",[1]OUT_FinalEnergyCons!$A$4:$A$10000)))*1,[1]OUT_FinalEnergyCons!N$4:N$10000)</f>
        <v>0.67564044189368611</v>
      </c>
      <c r="Q1870" s="1" cm="1">
        <f t="array" ref="Q1870">SUMPRODUCT(([1]OUT_FinalEnergyCons!$B$4:$B$10000="Var_cap")*1,  (ISNUMBER(SEARCH("ITOT-SWHNGA*BR",[1]OUT_FinalEnergyCons!$A$4:$A$10000)))*1,[1]OUT_FinalEnergyCons!O$4:O$10000)</f>
        <v>0.99151211510759008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5.6668413810524697E-3</v>
      </c>
      <c r="H1871" s="1" cm="1">
        <f t="array" ref="H1871">SUMPRODUCT(([1]OUT_FinalEnergyCons!$B$4:$B$10000="Var_cap")*1,  (ISNUMBER(SEARCH("ITOT-SWHNGAHP",[1]OUT_FinalEnergyCons!$A$4:$A$10000)))*1,[1]OUT_FinalEnergyCons!F$4:F$10000)</f>
        <v>7.1166059471719154E-3</v>
      </c>
      <c r="I1871" s="1" cm="1">
        <f t="array" ref="I1871">SUMPRODUCT(([1]OUT_FinalEnergyCons!$B$4:$B$10000="Var_cap")*1,  (ISNUMBER(SEARCH("ITOT-SWHNGAHP",[1]OUT_FinalEnergyCons!$A$4:$A$10000)))*1,[1]OUT_FinalEnergyCons!G$4:G$10000)</f>
        <v>1.144762156024498E-2</v>
      </c>
      <c r="J1871" s="1" cm="1">
        <f t="array" ref="J1871">SUMPRODUCT(([1]OUT_FinalEnergyCons!$B$4:$B$10000="Var_cap")*1,  (ISNUMBER(SEARCH("ITOT-SWHNGAHP",[1]OUT_FinalEnergyCons!$A$4:$A$10000)))*1,[1]OUT_FinalEnergyCons!H$4:H$10000)</f>
        <v>1.4936861605253017E-2</v>
      </c>
      <c r="K1871" s="1" cm="1">
        <f t="array" ref="K1871">SUMPRODUCT(([1]OUT_FinalEnergyCons!$B$4:$B$10000="Var_cap")*1,  (ISNUMBER(SEARCH("ITOT-SWHNGAHP",[1]OUT_FinalEnergyCons!$A$4:$A$10000)))*1,[1]OUT_FinalEnergyCons!I$4:I$10000)</f>
        <v>1.4518800776466969E-2</v>
      </c>
      <c r="L1871" s="1" cm="1">
        <f t="array" ref="L1871">SUMPRODUCT(([1]OUT_FinalEnergyCons!$B$4:$B$10000="Var_cap")*1,  (ISNUMBER(SEARCH("ITOT-SWHNGAHP",[1]OUT_FinalEnergyCons!$A$4:$A$10000)))*1,[1]OUT_FinalEnergyCons!J$4:J$10000)</f>
        <v>1.4729430327997964E-2</v>
      </c>
      <c r="M1871" s="1" cm="1">
        <f t="array" ref="M1871">SUMPRODUCT(([1]OUT_FinalEnergyCons!$B$4:$B$10000="Var_cap")*1,  (ISNUMBER(SEARCH("ITOT-SWHNGAHP",[1]OUT_FinalEnergyCons!$A$4:$A$10000)))*1,[1]OUT_FinalEnergyCons!K$4:K$10000)</f>
        <v>1.55599907871638E-2</v>
      </c>
      <c r="N1871" s="1" cm="1">
        <f t="array" ref="N1871">SUMPRODUCT(([1]OUT_FinalEnergyCons!$B$4:$B$10000="Var_cap")*1,  (ISNUMBER(SEARCH("ITOT-SWHNGAHP",[1]OUT_FinalEnergyCons!$A$4:$A$10000)))*1,[1]OUT_FinalEnergyCons!L$4:L$10000)</f>
        <v>1.4932340899824198E-2</v>
      </c>
      <c r="O1871" s="1" cm="1">
        <f t="array" ref="O1871">SUMPRODUCT(([1]OUT_FinalEnergyCons!$B$4:$B$10000="Var_cap")*1,  (ISNUMBER(SEARCH("ITOT-SWHNGAHP",[1]OUT_FinalEnergyCons!$A$4:$A$10000)))*1,[1]OUT_FinalEnergyCons!M$4:M$10000)</f>
        <v>5.9734138576264896E-2</v>
      </c>
      <c r="P1871" s="1" cm="1">
        <f t="array" ref="P1871">SUMPRODUCT(([1]OUT_FinalEnergyCons!$B$4:$B$10000="Var_cap")*1,  (ISNUMBER(SEARCH("ITOT-SWHNGAHP",[1]OUT_FinalEnergyCons!$A$4:$A$10000)))*1,[1]OUT_FinalEnergyCons!N$4:N$10000)</f>
        <v>5.8835202969512647E-2</v>
      </c>
      <c r="Q1871" s="1" cm="1">
        <f t="array" ref="Q1871">SUMPRODUCT(([1]OUT_FinalEnergyCons!$B$4:$B$10000="Var_cap")*1,  (ISNUMBER(SEARCH("ITOT-SWHNGAHP",[1]OUT_FinalEnergyCons!$A$4:$A$10000)))*1,[1]OUT_FinalEnergyCons!O$4:O$10000)</f>
        <v>6.1209069055899394E-2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3.1944716314035337E-2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5.5594465412014592E-2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0.10774052375966456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0.17442548909792269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0.38536626390742662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0.45697220895784046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0.49203591129599805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0.48543368688297228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0.56903254489246935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0.45623551829211595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0.73913527014341707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0.19447835044507911</v>
      </c>
      <c r="H1873" s="1">
        <f t="shared" si="2117"/>
        <v>0.16220109160328938</v>
      </c>
      <c r="I1873" s="1">
        <f t="shared" si="2117"/>
        <v>2.9196843371237513E-4</v>
      </c>
      <c r="J1873" s="1">
        <f t="shared" si="2117"/>
        <v>3.2680255768034738E-4</v>
      </c>
      <c r="K1873" s="1">
        <f t="shared" si="2117"/>
        <v>3.1072932082885593E-4</v>
      </c>
      <c r="L1873" s="1">
        <f t="shared" si="2117"/>
        <v>3.9971301542935094E-4</v>
      </c>
      <c r="M1873" s="1">
        <f t="shared" si="2117"/>
        <v>8.8003361862107549E-4</v>
      </c>
      <c r="N1873" s="1">
        <f t="shared" si="2117"/>
        <v>5.0829938726223794E-4</v>
      </c>
      <c r="O1873" s="1">
        <f t="shared" si="2117"/>
        <v>8.03509354768256E-4</v>
      </c>
      <c r="P1873" s="1">
        <f>P1874</f>
        <v>4.7552232174895401E-4</v>
      </c>
      <c r="Q1873" s="1">
        <f>Q1874</f>
        <v>8.83361231469785E-4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0.19447835044507911</v>
      </c>
      <c r="H1874" s="1" cm="1">
        <f t="array" ref="H1874">SUMPRODUCT(([1]OUT_FinalEnergyCons!$B$4:$B$10000="Var_cap")*1,  (ISNUMBER(SEARCH("ITOT-SWHCOA*BR",[1]OUT_FinalEnergyCons!$A$4:$A$10000)))*1,[1]OUT_FinalEnergyCons!F$4:F$10000)</f>
        <v>0.16220109160328938</v>
      </c>
      <c r="I1874" s="1" cm="1">
        <f t="array" ref="I1874">SUMPRODUCT(([1]OUT_FinalEnergyCons!$B$4:$B$10000="Var_cap")*1,  (ISNUMBER(SEARCH("ITOT-SWHCOA*BR",[1]OUT_FinalEnergyCons!$A$4:$A$10000)))*1,[1]OUT_FinalEnergyCons!G$4:G$10000)</f>
        <v>2.9196843371237513E-4</v>
      </c>
      <c r="J1874" s="1" cm="1">
        <f t="array" ref="J1874">SUMPRODUCT(([1]OUT_FinalEnergyCons!$B$4:$B$10000="Var_cap")*1,  (ISNUMBER(SEARCH("ITOT-SWHCOA*BR",[1]OUT_FinalEnergyCons!$A$4:$A$10000)))*1,[1]OUT_FinalEnergyCons!H$4:H$10000)</f>
        <v>3.2680255768034738E-4</v>
      </c>
      <c r="K1874" s="1" cm="1">
        <f t="array" ref="K1874">SUMPRODUCT(([1]OUT_FinalEnergyCons!$B$4:$B$10000="Var_cap")*1,  (ISNUMBER(SEARCH("ITOT-SWHCOA*BR",[1]OUT_FinalEnergyCons!$A$4:$A$10000)))*1,[1]OUT_FinalEnergyCons!I$4:I$10000)</f>
        <v>3.1072932082885593E-4</v>
      </c>
      <c r="L1874" s="1" cm="1">
        <f t="array" ref="L1874">SUMPRODUCT(([1]OUT_FinalEnergyCons!$B$4:$B$10000="Var_cap")*1,  (ISNUMBER(SEARCH("ITOT-SWHCOA*BR",[1]OUT_FinalEnergyCons!$A$4:$A$10000)))*1,[1]OUT_FinalEnergyCons!J$4:J$10000)</f>
        <v>3.9971301542935094E-4</v>
      </c>
      <c r="M1874" s="1" cm="1">
        <f t="array" ref="M1874">SUMPRODUCT(([1]OUT_FinalEnergyCons!$B$4:$B$10000="Var_cap")*1,  (ISNUMBER(SEARCH("ITOT-SWHCOA*BR",[1]OUT_FinalEnergyCons!$A$4:$A$10000)))*1,[1]OUT_FinalEnergyCons!K$4:K$10000)</f>
        <v>8.8003361862107549E-4</v>
      </c>
      <c r="N1874" s="1" cm="1">
        <f t="array" ref="N1874">SUMPRODUCT(([1]OUT_FinalEnergyCons!$B$4:$B$10000="Var_cap")*1,  (ISNUMBER(SEARCH("ITOT-SWHCOA*BR",[1]OUT_FinalEnergyCons!$A$4:$A$10000)))*1,[1]OUT_FinalEnergyCons!L$4:L$10000)</f>
        <v>5.0829938726223794E-4</v>
      </c>
      <c r="O1874" s="1" cm="1">
        <f t="array" ref="O1874">SUMPRODUCT(([1]OUT_FinalEnergyCons!$B$4:$B$10000="Var_cap")*1,  (ISNUMBER(SEARCH("ITOT-SWHCOA*BR",[1]OUT_FinalEnergyCons!$A$4:$A$10000)))*1,[1]OUT_FinalEnergyCons!M$4:M$10000)</f>
        <v>8.03509354768256E-4</v>
      </c>
      <c r="P1874" s="1" cm="1">
        <f t="array" ref="P1874">SUMPRODUCT(([1]OUT_FinalEnergyCons!$B$4:$B$10000="Var_cap")*1,  (ISNUMBER(SEARCH("ITOT-SWHCOA*BR",[1]OUT_FinalEnergyCons!$A$4:$A$10000)))*1,[1]OUT_FinalEnergyCons!N$4:N$10000)</f>
        <v>4.7552232174895401E-4</v>
      </c>
      <c r="Q1874" s="1" cm="1">
        <f t="array" ref="Q1874">SUMPRODUCT(([1]OUT_FinalEnergyCons!$B$4:$B$10000="Var_cap")*1,  (ISNUMBER(SEARCH("ITOT-SWHCOA*BR",[1]OUT_FinalEnergyCons!$A$4:$A$10000)))*1,[1]OUT_FinalEnergyCons!O$4:O$10000)</f>
        <v>8.83361231469785E-4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0.34302879253348662</v>
      </c>
      <c r="H1875" s="1">
        <f t="shared" si="2118"/>
        <v>0.34314887507296599</v>
      </c>
      <c r="I1875" s="1">
        <f t="shared" si="2118"/>
        <v>0.38048898548541232</v>
      </c>
      <c r="J1875" s="1">
        <f t="shared" si="2118"/>
        <v>0.41701779846756343</v>
      </c>
      <c r="K1875" s="1">
        <f t="shared" si="2118"/>
        <v>0.45343360458553378</v>
      </c>
      <c r="L1875" s="1">
        <f t="shared" si="2118"/>
        <v>0.47984732636149569</v>
      </c>
      <c r="M1875" s="1">
        <f t="shared" si="2118"/>
        <v>0.54330779713663235</v>
      </c>
      <c r="N1875" s="1">
        <f t="shared" si="2118"/>
        <v>0.58172237297359819</v>
      </c>
      <c r="O1875" s="1">
        <f t="shared" si="2118"/>
        <v>0.59098902149909183</v>
      </c>
      <c r="P1875" s="1">
        <f>P1876</f>
        <v>0.47013642456094462</v>
      </c>
      <c r="Q1875" s="1">
        <f>Q1876</f>
        <v>0.73010392427780979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0.34302879253348662</v>
      </c>
      <c r="H1876" s="1" cm="1">
        <f t="array" ref="H1876">SUMPRODUCT(([1]OUT_FinalEnergyCons!$B$4:$B$10000="Var_cap")*1,  (ISNUMBER(SEARCH("ITOT-SWHWOD*BR",[1]OUT_FinalEnergyCons!$A$4:$A$10000)))*1,[1]OUT_FinalEnergyCons!F$4:F$10000)</f>
        <v>0.34314887507296599</v>
      </c>
      <c r="I1876" s="1" cm="1">
        <f t="array" ref="I1876">SUMPRODUCT(([1]OUT_FinalEnergyCons!$B$4:$B$10000="Var_cap")*1,  (ISNUMBER(SEARCH("ITOT-SWHWOD*BR",[1]OUT_FinalEnergyCons!$A$4:$A$10000)))*1,[1]OUT_FinalEnergyCons!G$4:G$10000)</f>
        <v>0.38048898548541232</v>
      </c>
      <c r="J1876" s="1" cm="1">
        <f t="array" ref="J1876">SUMPRODUCT(([1]OUT_FinalEnergyCons!$B$4:$B$10000="Var_cap")*1,  (ISNUMBER(SEARCH("ITOT-SWHWOD*BR",[1]OUT_FinalEnergyCons!$A$4:$A$10000)))*1,[1]OUT_FinalEnergyCons!H$4:H$10000)</f>
        <v>0.41701779846756343</v>
      </c>
      <c r="K1876" s="1" cm="1">
        <f t="array" ref="K1876">SUMPRODUCT(([1]OUT_FinalEnergyCons!$B$4:$B$10000="Var_cap")*1,  (ISNUMBER(SEARCH("ITOT-SWHWOD*BR",[1]OUT_FinalEnergyCons!$A$4:$A$10000)))*1,[1]OUT_FinalEnergyCons!I$4:I$10000)</f>
        <v>0.45343360458553378</v>
      </c>
      <c r="L1876" s="1" cm="1">
        <f t="array" ref="L1876">SUMPRODUCT(([1]OUT_FinalEnergyCons!$B$4:$B$10000="Var_cap")*1,  (ISNUMBER(SEARCH("ITOT-SWHWOD*BR",[1]OUT_FinalEnergyCons!$A$4:$A$10000)))*1,[1]OUT_FinalEnergyCons!J$4:J$10000)</f>
        <v>0.47984732636149569</v>
      </c>
      <c r="M1876" s="1" cm="1">
        <f t="array" ref="M1876">SUMPRODUCT(([1]OUT_FinalEnergyCons!$B$4:$B$10000="Var_cap")*1,  (ISNUMBER(SEARCH("ITOT-SWHWOD*BR",[1]OUT_FinalEnergyCons!$A$4:$A$10000)))*1,[1]OUT_FinalEnergyCons!K$4:K$10000)</f>
        <v>0.54330779713663235</v>
      </c>
      <c r="N1876" s="1" cm="1">
        <f t="array" ref="N1876">SUMPRODUCT(([1]OUT_FinalEnergyCons!$B$4:$B$10000="Var_cap")*1,  (ISNUMBER(SEARCH("ITOT-SWHWOD*BR",[1]OUT_FinalEnergyCons!$A$4:$A$10000)))*1,[1]OUT_FinalEnergyCons!L$4:L$10000)</f>
        <v>0.58172237297359819</v>
      </c>
      <c r="O1876" s="1" cm="1">
        <f t="array" ref="O1876">SUMPRODUCT(([1]OUT_FinalEnergyCons!$B$4:$B$10000="Var_cap")*1,  (ISNUMBER(SEARCH("ITOT-SWHWOD*BR",[1]OUT_FinalEnergyCons!$A$4:$A$10000)))*1,[1]OUT_FinalEnergyCons!M$4:M$10000)</f>
        <v>0.59098902149909183</v>
      </c>
      <c r="P1876" s="1" cm="1">
        <f t="array" ref="P1876">SUMPRODUCT(([1]OUT_FinalEnergyCons!$B$4:$B$10000="Var_cap")*1,  (ISNUMBER(SEARCH("ITOT-SWHWOD*BR",[1]OUT_FinalEnergyCons!$A$4:$A$10000)))*1,[1]OUT_FinalEnergyCons!N$4:N$10000)</f>
        <v>0.47013642456094462</v>
      </c>
      <c r="Q1876" s="1" cm="1">
        <f t="array" ref="Q1876">SUMPRODUCT(([1]OUT_FinalEnergyCons!$B$4:$B$10000="Var_cap")*1,  (ISNUMBER(SEARCH("ITOT-SWHWOD*BR",[1]OUT_FinalEnergyCons!$A$4:$A$10000)))*1,[1]OUT_FinalEnergyCons!O$4:O$10000)</f>
        <v>0.73010392427780979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3.5219933238461398E-2</v>
      </c>
      <c r="H1877" s="1">
        <f t="shared" si="2119"/>
        <v>3.5469014492073882E-2</v>
      </c>
      <c r="I1877" s="1">
        <f t="shared" si="2119"/>
        <v>4.2241792162366391E-2</v>
      </c>
      <c r="J1877" s="1">
        <f t="shared" si="2119"/>
        <v>4.1924452271884557E-2</v>
      </c>
      <c r="K1877" s="1">
        <f t="shared" si="2119"/>
        <v>3.9927424498869726E-2</v>
      </c>
      <c r="L1877" s="1">
        <f t="shared" si="2119"/>
        <v>4.0150411036698939E-2</v>
      </c>
      <c r="M1877" s="1">
        <f t="shared" si="2119"/>
        <v>4.0970332509327981E-2</v>
      </c>
      <c r="N1877" s="1">
        <f t="shared" si="2119"/>
        <v>3.9283249522582026E-2</v>
      </c>
      <c r="O1877" s="1">
        <f t="shared" si="2119"/>
        <v>3.8729365889298241E-2</v>
      </c>
      <c r="P1877" s="1">
        <f>P1878</f>
        <v>4.0771239265457185E-2</v>
      </c>
      <c r="Q1877" s="1">
        <f>Q1878</f>
        <v>4.2303436037214634E-2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3.5219933238461398E-2</v>
      </c>
      <c r="H1878" s="1" cm="1">
        <f t="array" ref="H1878">SUMPRODUCT(([1]OUT_FinalEnergyCons!$B$4:$B$10000="Var_cap")*1,  (ISNUMBER(SEARCH("ITOT-SWHPLT*BR",[1]OUT_FinalEnergyCons!$A$4:$A$10000)))*1,[1]OUT_FinalEnergyCons!F$4:F$10000)</f>
        <v>3.5469014492073882E-2</v>
      </c>
      <c r="I1878" s="1" cm="1">
        <f t="array" ref="I1878">SUMPRODUCT(([1]OUT_FinalEnergyCons!$B$4:$B$10000="Var_cap")*1,  (ISNUMBER(SEARCH("ITOT-SWHPLT*BR",[1]OUT_FinalEnergyCons!$A$4:$A$10000)))*1,[1]OUT_FinalEnergyCons!G$4:G$10000)</f>
        <v>4.2241792162366391E-2</v>
      </c>
      <c r="J1878" s="1" cm="1">
        <f t="array" ref="J1878">SUMPRODUCT(([1]OUT_FinalEnergyCons!$B$4:$B$10000="Var_cap")*1,  (ISNUMBER(SEARCH("ITOT-SWHPLT*BR",[1]OUT_FinalEnergyCons!$A$4:$A$10000)))*1,[1]OUT_FinalEnergyCons!H$4:H$10000)</f>
        <v>4.1924452271884557E-2</v>
      </c>
      <c r="K1878" s="1" cm="1">
        <f t="array" ref="K1878">SUMPRODUCT(([1]OUT_FinalEnergyCons!$B$4:$B$10000="Var_cap")*1,  (ISNUMBER(SEARCH("ITOT-SWHPLT*BR",[1]OUT_FinalEnergyCons!$A$4:$A$10000)))*1,[1]OUT_FinalEnergyCons!I$4:I$10000)</f>
        <v>3.9927424498869726E-2</v>
      </c>
      <c r="L1878" s="1" cm="1">
        <f t="array" ref="L1878">SUMPRODUCT(([1]OUT_FinalEnergyCons!$B$4:$B$10000="Var_cap")*1,  (ISNUMBER(SEARCH("ITOT-SWHPLT*BR",[1]OUT_FinalEnergyCons!$A$4:$A$10000)))*1,[1]OUT_FinalEnergyCons!J$4:J$10000)</f>
        <v>4.0150411036698939E-2</v>
      </c>
      <c r="M1878" s="1" cm="1">
        <f t="array" ref="M1878">SUMPRODUCT(([1]OUT_FinalEnergyCons!$B$4:$B$10000="Var_cap")*1,  (ISNUMBER(SEARCH("ITOT-SWHPLT*BR",[1]OUT_FinalEnergyCons!$A$4:$A$10000)))*1,[1]OUT_FinalEnergyCons!K$4:K$10000)</f>
        <v>4.0970332509327981E-2</v>
      </c>
      <c r="N1878" s="1" cm="1">
        <f t="array" ref="N1878">SUMPRODUCT(([1]OUT_FinalEnergyCons!$B$4:$B$10000="Var_cap")*1,  (ISNUMBER(SEARCH("ITOT-SWHPLT*BR",[1]OUT_FinalEnergyCons!$A$4:$A$10000)))*1,[1]OUT_FinalEnergyCons!L$4:L$10000)</f>
        <v>3.9283249522582026E-2</v>
      </c>
      <c r="O1878" s="1" cm="1">
        <f t="array" ref="O1878">SUMPRODUCT(([1]OUT_FinalEnergyCons!$B$4:$B$10000="Var_cap")*1,  (ISNUMBER(SEARCH("ITOT-SWHPLT*BR",[1]OUT_FinalEnergyCons!$A$4:$A$10000)))*1,[1]OUT_FinalEnergyCons!M$4:M$10000)</f>
        <v>3.8729365889298241E-2</v>
      </c>
      <c r="P1878" s="1" cm="1">
        <f t="array" ref="P1878">SUMPRODUCT(([1]OUT_FinalEnergyCons!$B$4:$B$10000="Var_cap")*1,  (ISNUMBER(SEARCH("ITOT-SWHPLT*BR",[1]OUT_FinalEnergyCons!$A$4:$A$10000)))*1,[1]OUT_FinalEnergyCons!N$4:N$10000)</f>
        <v>4.0771239265457185E-2</v>
      </c>
      <c r="Q1878" s="1" cm="1">
        <f t="array" ref="Q1878">SUMPRODUCT(([1]OUT_FinalEnergyCons!$B$4:$B$10000="Var_cap")*1,  (ISNUMBER(SEARCH("ITOT-SWHPLT*BR",[1]OUT_FinalEnergyCons!$A$4:$A$10000)))*1,[1]OUT_FinalEnergyCons!O$4:O$10000)</f>
        <v>4.2303436037214634E-2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0.33415690715270474</v>
      </c>
      <c r="H1879" s="1">
        <f t="shared" si="2120"/>
        <v>0.302299105264556</v>
      </c>
      <c r="I1879" s="1">
        <f t="shared" si="2120"/>
        <v>0.30218917126859385</v>
      </c>
      <c r="J1879" s="1">
        <f t="shared" si="2120"/>
        <v>0.16675451907040251</v>
      </c>
      <c r="K1879" s="1">
        <f t="shared" si="2120"/>
        <v>0.17795686885092399</v>
      </c>
      <c r="L1879" s="1">
        <f t="shared" si="2120"/>
        <v>0.18551980516391781</v>
      </c>
      <c r="M1879" s="1">
        <f t="shared" si="2120"/>
        <v>0.19669913523621779</v>
      </c>
      <c r="N1879" s="1">
        <f t="shared" si="2120"/>
        <v>0.1949923464224016</v>
      </c>
      <c r="O1879" s="1">
        <f t="shared" si="2120"/>
        <v>0.1971292758954335</v>
      </c>
      <c r="P1879" s="1">
        <f>P1880</f>
        <v>0.18577387124806252</v>
      </c>
      <c r="Q1879" s="1">
        <f>Q1880</f>
        <v>0.28900075132922898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0.33415690715270474</v>
      </c>
      <c r="H1880" s="1" cm="1">
        <f t="array" ref="H1880">SUMPRODUCT(([1]OUT_FinalEnergyCons!$B$4:$B$10000="Var_cap")*1,  (ISNUMBER(SEARCH("ITOT-SWHWST*BR",[1]OUT_FinalEnergyCons!$A$4:$A$10000)))*1,[1]OUT_FinalEnergyCons!F$4:F$10000)</f>
        <v>0.302299105264556</v>
      </c>
      <c r="I1880" s="1" cm="1">
        <f t="array" ref="I1880">SUMPRODUCT(([1]OUT_FinalEnergyCons!$B$4:$B$10000="Var_cap")*1,  (ISNUMBER(SEARCH("ITOT-SWHWST*BR",[1]OUT_FinalEnergyCons!$A$4:$A$10000)))*1,[1]OUT_FinalEnergyCons!G$4:G$10000)</f>
        <v>0.30218917126859385</v>
      </c>
      <c r="J1880" s="1" cm="1">
        <f t="array" ref="J1880">SUMPRODUCT(([1]OUT_FinalEnergyCons!$B$4:$B$10000="Var_cap")*1,  (ISNUMBER(SEARCH("ITOT-SWHWST*BR",[1]OUT_FinalEnergyCons!$A$4:$A$10000)))*1,[1]OUT_FinalEnergyCons!H$4:H$10000)</f>
        <v>0.16675451907040251</v>
      </c>
      <c r="K1880" s="1" cm="1">
        <f t="array" ref="K1880">SUMPRODUCT(([1]OUT_FinalEnergyCons!$B$4:$B$10000="Var_cap")*1,  (ISNUMBER(SEARCH("ITOT-SWHWST*BR",[1]OUT_FinalEnergyCons!$A$4:$A$10000)))*1,[1]OUT_FinalEnergyCons!I$4:I$10000)</f>
        <v>0.17795686885092399</v>
      </c>
      <c r="L1880" s="1" cm="1">
        <f t="array" ref="L1880">SUMPRODUCT(([1]OUT_FinalEnergyCons!$B$4:$B$10000="Var_cap")*1,  (ISNUMBER(SEARCH("ITOT-SWHWST*BR",[1]OUT_FinalEnergyCons!$A$4:$A$10000)))*1,[1]OUT_FinalEnergyCons!J$4:J$10000)</f>
        <v>0.18551980516391781</v>
      </c>
      <c r="M1880" s="1" cm="1">
        <f t="array" ref="M1880">SUMPRODUCT(([1]OUT_FinalEnergyCons!$B$4:$B$10000="Var_cap")*1,  (ISNUMBER(SEARCH("ITOT-SWHWST*BR",[1]OUT_FinalEnergyCons!$A$4:$A$10000)))*1,[1]OUT_FinalEnergyCons!K$4:K$10000)</f>
        <v>0.19669913523621779</v>
      </c>
      <c r="N1880" s="1" cm="1">
        <f t="array" ref="N1880">SUMPRODUCT(([1]OUT_FinalEnergyCons!$B$4:$B$10000="Var_cap")*1,  (ISNUMBER(SEARCH("ITOT-SWHWST*BR",[1]OUT_FinalEnergyCons!$A$4:$A$10000)))*1,[1]OUT_FinalEnergyCons!L$4:L$10000)</f>
        <v>0.1949923464224016</v>
      </c>
      <c r="O1880" s="1" cm="1">
        <f t="array" ref="O1880">SUMPRODUCT(([1]OUT_FinalEnergyCons!$B$4:$B$10000="Var_cap")*1,  (ISNUMBER(SEARCH("ITOT-SWHWST*BR",[1]OUT_FinalEnergyCons!$A$4:$A$10000)))*1,[1]OUT_FinalEnergyCons!M$4:M$10000)</f>
        <v>0.1971292758954335</v>
      </c>
      <c r="P1880" s="1" cm="1">
        <f t="array" ref="P1880">SUMPRODUCT(([1]OUT_FinalEnergyCons!$B$4:$B$10000="Var_cap")*1,  (ISNUMBER(SEARCH("ITOT-SWHWST*BR",[1]OUT_FinalEnergyCons!$A$4:$A$10000)))*1,[1]OUT_FinalEnergyCons!N$4:N$10000)</f>
        <v>0.18577387124806252</v>
      </c>
      <c r="Q1880" s="1" cm="1">
        <f t="array" ref="Q1880">SUMPRODUCT(([1]OUT_FinalEnergyCons!$B$4:$B$10000="Var_cap")*1,  (ISNUMBER(SEARCH("ITOT-SWHWST*BR",[1]OUT_FinalEnergyCons!$A$4:$A$10000)))*1,[1]OUT_FinalEnergyCons!O$4:O$10000)</f>
        <v>0.28900075132922898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1.4895944495287961E-2</v>
      </c>
      <c r="H1881" s="1">
        <f t="shared" si="2121"/>
        <v>1.4896078712231392E-2</v>
      </c>
      <c r="I1881" s="1">
        <f t="shared" si="2121"/>
        <v>1.489632133485019E-2</v>
      </c>
      <c r="J1881" s="1">
        <f t="shared" si="2121"/>
        <v>1.4893979728298281E-2</v>
      </c>
      <c r="K1881" s="1">
        <f t="shared" si="2121"/>
        <v>1.48913129852313E-2</v>
      </c>
      <c r="L1881" s="1">
        <f t="shared" si="2121"/>
        <v>1.4891819825629401E-2</v>
      </c>
      <c r="M1881" s="1">
        <f t="shared" si="2121"/>
        <v>1.4886797647301201E-2</v>
      </c>
      <c r="N1881" s="1">
        <f t="shared" si="2121"/>
        <v>1.48857469752592E-2</v>
      </c>
      <c r="O1881" s="1">
        <f t="shared" si="2121"/>
        <v>0.21664011017381299</v>
      </c>
      <c r="P1881" s="1">
        <f>P1882</f>
        <v>0.21663793038880999</v>
      </c>
      <c r="Q1881" s="1">
        <f>Q1882</f>
        <v>0.80476326852454205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1.4895944495287961E-2</v>
      </c>
      <c r="H1882" s="1" cm="1">
        <f t="array" ref="H1882">SUMPRODUCT(([1]OUT_FinalEnergyCons!$B$4:$B$10000="Var_cap")*1, (ISNUMBER(SEARCH("ITOT-SWHSOLBR",[1]OUT_FinalEnergyCons!$A$4:$A$10000)))*1,[1]OUT_FinalEnergyCons!F$4:F$10000)</f>
        <v>1.4896078712231392E-2</v>
      </c>
      <c r="I1882" s="1" cm="1">
        <f t="array" ref="I1882">SUMPRODUCT(([1]OUT_FinalEnergyCons!$B$4:$B$10000="Var_cap")*1, (ISNUMBER(SEARCH("ITOT-SWHSOLBR",[1]OUT_FinalEnergyCons!$A$4:$A$10000)))*1,[1]OUT_FinalEnergyCons!G$4:G$10000)</f>
        <v>1.489632133485019E-2</v>
      </c>
      <c r="J1882" s="1" cm="1">
        <f t="array" ref="J1882">SUMPRODUCT(([1]OUT_FinalEnergyCons!$B$4:$B$10000="Var_cap")*1, (ISNUMBER(SEARCH("ITOT-SWHSOLBR",[1]OUT_FinalEnergyCons!$A$4:$A$10000)))*1,[1]OUT_FinalEnergyCons!H$4:H$10000)</f>
        <v>1.4893979728298281E-2</v>
      </c>
      <c r="K1882" s="1" cm="1">
        <f t="array" ref="K1882">SUMPRODUCT(([1]OUT_FinalEnergyCons!$B$4:$B$10000="Var_cap")*1, (ISNUMBER(SEARCH("ITOT-SWHSOLBR",[1]OUT_FinalEnergyCons!$A$4:$A$10000)))*1,[1]OUT_FinalEnergyCons!I$4:I$10000)</f>
        <v>1.48913129852313E-2</v>
      </c>
      <c r="L1882" s="1" cm="1">
        <f t="array" ref="L1882">SUMPRODUCT(([1]OUT_FinalEnergyCons!$B$4:$B$10000="Var_cap")*1, (ISNUMBER(SEARCH("ITOT-SWHSOLBR",[1]OUT_FinalEnergyCons!$A$4:$A$10000)))*1,[1]OUT_FinalEnergyCons!J$4:J$10000)</f>
        <v>1.4891819825629401E-2</v>
      </c>
      <c r="M1882" s="1" cm="1">
        <f t="array" ref="M1882">SUMPRODUCT(([1]OUT_FinalEnergyCons!$B$4:$B$10000="Var_cap")*1, (ISNUMBER(SEARCH("ITOT-SWHSOLBR",[1]OUT_FinalEnergyCons!$A$4:$A$10000)))*1,[1]OUT_FinalEnergyCons!K$4:K$10000)</f>
        <v>1.4886797647301201E-2</v>
      </c>
      <c r="N1882" s="1" cm="1">
        <f t="array" ref="N1882">SUMPRODUCT(([1]OUT_FinalEnergyCons!$B$4:$B$10000="Var_cap")*1, (ISNUMBER(SEARCH("ITOT-SWHSOLBR",[1]OUT_FinalEnergyCons!$A$4:$A$10000)))*1,[1]OUT_FinalEnergyCons!L$4:L$10000)</f>
        <v>1.48857469752592E-2</v>
      </c>
      <c r="O1882" s="1" cm="1">
        <f t="array" ref="O1882">SUMPRODUCT(([1]OUT_FinalEnergyCons!$B$4:$B$10000="Var_cap")*1, (ISNUMBER(SEARCH("ITOT-SWHSOLBR",[1]OUT_FinalEnergyCons!$A$4:$A$10000)))*1,[1]OUT_FinalEnergyCons!M$4:M$10000)</f>
        <v>0.21664011017381299</v>
      </c>
      <c r="P1882" s="1" cm="1">
        <f t="array" ref="P1882">SUMPRODUCT(([1]OUT_FinalEnergyCons!$B$4:$B$10000="Var_cap")*1, (ISNUMBER(SEARCH("ITOT-SWHSOLBR",[1]OUT_FinalEnergyCons!$A$4:$A$10000)))*1,[1]OUT_FinalEnergyCons!N$4:N$10000)</f>
        <v>0.21663793038880999</v>
      </c>
      <c r="Q1882" s="1" cm="1">
        <f t="array" ref="Q1882">SUMPRODUCT(([1]OUT_FinalEnergyCons!$B$4:$B$10000="Var_cap")*1, (ISNUMBER(SEARCH("ITOT-SWHSOLBR",[1]OUT_FinalEnergyCons!$A$4:$A$10000)))*1,[1]OUT_FinalEnergyCons!O$4:O$10000)</f>
        <v>0.80476326852454205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1.9977090033368401E-4</v>
      </c>
      <c r="J1883" s="1">
        <f t="shared" si="2122"/>
        <v>1.1076913916125408E-3</v>
      </c>
      <c r="K1883" s="1">
        <f t="shared" si="2122"/>
        <v>1.3860573238343458E-3</v>
      </c>
      <c r="L1883" s="1">
        <f t="shared" si="2122"/>
        <v>1.3915414665672981E-3</v>
      </c>
      <c r="M1883" s="1">
        <f t="shared" si="2122"/>
        <v>4.1369161745147083E-3</v>
      </c>
      <c r="N1883" s="1">
        <f t="shared" si="2122"/>
        <v>6.0574331489577152E-3</v>
      </c>
      <c r="O1883" s="1">
        <f t="shared" si="2122"/>
        <v>6.0047468819880599E-3</v>
      </c>
      <c r="P1883" s="1">
        <f>P1884</f>
        <v>6.1740001123086457E-3</v>
      </c>
      <c r="Q1883" s="1">
        <f>Q1884</f>
        <v>5.9955198041279582E-3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1.9977090033368401E-4</v>
      </c>
      <c r="J1884" s="1" cm="1">
        <f t="array" ref="J1884">SUMPRODUCT(([1]OUT_FinalEnergyCons!$B$4:$B$10000="Var_cap")*1, (ISNUMBER(SEARCH("ITOT-SWHH2BR",[1]OUT_FinalEnergyCons!$A$4:$A$10000)))*1,[1]OUT_FinalEnergyCons!H$4:H$10000)</f>
        <v>1.1076913916125408E-3</v>
      </c>
      <c r="K1884" s="1" cm="1">
        <f t="array" ref="K1884">SUMPRODUCT(([1]OUT_FinalEnergyCons!$B$4:$B$10000="Var_cap")*1, (ISNUMBER(SEARCH("ITOT-SWHH2BR",[1]OUT_FinalEnergyCons!$A$4:$A$10000)))*1,[1]OUT_FinalEnergyCons!I$4:I$10000)</f>
        <v>1.3860573238343458E-3</v>
      </c>
      <c r="L1884" s="1" cm="1">
        <f t="array" ref="L1884">SUMPRODUCT(([1]OUT_FinalEnergyCons!$B$4:$B$10000="Var_cap")*1, (ISNUMBER(SEARCH("ITOT-SWHH2BR",[1]OUT_FinalEnergyCons!$A$4:$A$10000)))*1,[1]OUT_FinalEnergyCons!J$4:J$10000)</f>
        <v>1.3915414665672981E-3</v>
      </c>
      <c r="M1884" s="1" cm="1">
        <f t="array" ref="M1884">SUMPRODUCT(([1]OUT_FinalEnergyCons!$B$4:$B$10000="Var_cap")*1, (ISNUMBER(SEARCH("ITOT-SWHH2BR",[1]OUT_FinalEnergyCons!$A$4:$A$10000)))*1,[1]OUT_FinalEnergyCons!K$4:K$10000)</f>
        <v>4.1369161745147083E-3</v>
      </c>
      <c r="N1884" s="1" cm="1">
        <f t="array" ref="N1884">SUMPRODUCT(([1]OUT_FinalEnergyCons!$B$4:$B$10000="Var_cap")*1, (ISNUMBER(SEARCH("ITOT-SWHH2BR",[1]OUT_FinalEnergyCons!$A$4:$A$10000)))*1,[1]OUT_FinalEnergyCons!L$4:L$10000)</f>
        <v>6.0574331489577152E-3</v>
      </c>
      <c r="O1884" s="1" cm="1">
        <f t="array" ref="O1884">SUMPRODUCT(([1]OUT_FinalEnergyCons!$B$4:$B$10000="Var_cap")*1, (ISNUMBER(SEARCH("ITOT-SWHH2BR",[1]OUT_FinalEnergyCons!$A$4:$A$10000)))*1,[1]OUT_FinalEnergyCons!M$4:M$10000)</f>
        <v>6.0047468819880599E-3</v>
      </c>
      <c r="P1884" s="1" cm="1">
        <f t="array" ref="P1884">SUMPRODUCT(([1]OUT_FinalEnergyCons!$B$4:$B$10000="Var_cap")*1, (ISNUMBER(SEARCH("ITOT-SWHH2BR",[1]OUT_FinalEnergyCons!$A$4:$A$10000)))*1,[1]OUT_FinalEnergyCons!N$4:N$10000)</f>
        <v>6.1740001123086457E-3</v>
      </c>
      <c r="Q1884" s="1" cm="1">
        <f t="array" ref="Q1884">SUMPRODUCT(([1]OUT_FinalEnergyCons!$B$4:$B$10000="Var_cap")*1, (ISNUMBER(SEARCH("ITOT-SWHH2BR",[1]OUT_FinalEnergyCons!$A$4:$A$10000)))*1,[1]OUT_FinalEnergyCons!O$4:O$10000)</f>
        <v>5.9955198041279582E-3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6.1443439101051567</v>
      </c>
      <c r="G1885" s="17">
        <f t="shared" ref="G1885:K1885" si="2123">SUM(G1886,G1889,G1891,G1895,G1897,G1899,G1901)</f>
        <v>6.0864174506699023</v>
      </c>
      <c r="H1885" s="17">
        <f t="shared" si="2123"/>
        <v>6.2125357183037533</v>
      </c>
      <c r="I1885" s="17">
        <f t="shared" si="2123"/>
        <v>6.2287239138595014</v>
      </c>
      <c r="J1885" s="17">
        <f t="shared" si="2123"/>
        <v>4.4572861198793117</v>
      </c>
      <c r="K1885" s="17">
        <f t="shared" si="2123"/>
        <v>4.2186912246654122</v>
      </c>
      <c r="L1885" s="17">
        <f t="shared" ref="L1885:O1885" si="2124">SUM(L1886,L1889,L1891,L1895,L1897,L1899,L1901)</f>
        <v>4.1560272048890488</v>
      </c>
      <c r="M1885" s="17">
        <f t="shared" si="2124"/>
        <v>3.7830862446593194</v>
      </c>
      <c r="N1885" s="17">
        <f t="shared" si="2124"/>
        <v>3.7068526285535741</v>
      </c>
      <c r="O1885" s="17">
        <f t="shared" si="2124"/>
        <v>3.5923193120211621</v>
      </c>
      <c r="P1885" s="17">
        <f>SUM(P1886,P1889,P1891,P1895,P1897,P1899,P1901)</f>
        <v>3.4863462578121909</v>
      </c>
      <c r="Q1885" s="17">
        <f>SUM(Q1886,Q1889,Q1891,Q1895,Q1897,Q1899,Q1901)</f>
        <v>3.2537573803805633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0.61561319102271328</v>
      </c>
      <c r="G1886" s="1">
        <f t="shared" ref="G1886:K1886" si="2125">SUM(G1887:G1888)</f>
        <v>0.48297318321779092</v>
      </c>
      <c r="H1886" s="1">
        <f t="shared" si="2125"/>
        <v>0.6046772377728229</v>
      </c>
      <c r="I1886" s="1">
        <f t="shared" si="2125"/>
        <v>0.60469084287661512</v>
      </c>
      <c r="J1886" s="1">
        <f t="shared" si="2125"/>
        <v>0.59289174646921194</v>
      </c>
      <c r="K1886" s="1">
        <f t="shared" si="2125"/>
        <v>0.59895377760930435</v>
      </c>
      <c r="L1886" s="1">
        <f t="shared" ref="L1886:O1886" si="2126">SUM(L1887:L1888)</f>
        <v>0.60668408334041268</v>
      </c>
      <c r="M1886" s="1">
        <f t="shared" si="2126"/>
        <v>0.62025307862933898</v>
      </c>
      <c r="N1886" s="1">
        <f t="shared" si="2126"/>
        <v>0.65828397754886492</v>
      </c>
      <c r="O1886" s="1">
        <f t="shared" si="2126"/>
        <v>0.68383767827213771</v>
      </c>
      <c r="P1886" s="1">
        <f>SUM(P1887:P1888)</f>
        <v>0.73431658842238945</v>
      </c>
      <c r="Q1886" s="1">
        <f>SUM(Q1887:Q1888)</f>
        <v>0.7830384366042541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0.18499545696492731</v>
      </c>
      <c r="G1887" s="1" cm="1">
        <f t="array" ref="G1887">SUMPRODUCT(([1]OUT_FinalEnergyCons!$B$4:$B$10000="Var_cap")*1, (ISNUMBER(SEARCH("SCOM-SHELCBR",[1]OUT_FinalEnergyCons!$A$4:$A$10000)))*1,[1]OUT_FinalEnergyCons!E$4:E$10000)</f>
        <v>5.2359290300389466E-2</v>
      </c>
      <c r="H1887" s="1" cm="1">
        <f t="array" ref="H1887">SUMPRODUCT(([1]OUT_FinalEnergyCons!$B$4:$B$10000="Var_cap")*1, (ISNUMBER(SEARCH("SCOM-SHELCBR",[1]OUT_FinalEnergyCons!$A$4:$A$10000)))*1,[1]OUT_FinalEnergyCons!F$4:F$10000)</f>
        <v>0.17406614260083497</v>
      </c>
      <c r="I1887" s="1" cm="1">
        <f t="array" ref="I1887">SUMPRODUCT(([1]OUT_FinalEnergyCons!$B$4:$B$10000="Var_cap")*1, (ISNUMBER(SEARCH("SCOM-SHELCBR",[1]OUT_FinalEnergyCons!$A$4:$A$10000)))*1,[1]OUT_FinalEnergyCons!G$4:G$10000)</f>
        <v>0.17407818134662301</v>
      </c>
      <c r="J1887" s="1" cm="1">
        <f t="array" ref="J1887">SUMPRODUCT(([1]OUT_FinalEnergyCons!$B$4:$B$10000="Var_cap")*1, (ISNUMBER(SEARCH("SCOM-SHELCBR",[1]OUT_FinalEnergyCons!$A$4:$A$10000)))*1,[1]OUT_FinalEnergyCons!H$4:H$10000)</f>
        <v>0.1622504017593194</v>
      </c>
      <c r="K1887" s="1" cm="1">
        <f t="array" ref="K1887">SUMPRODUCT(([1]OUT_FinalEnergyCons!$B$4:$B$10000="Var_cap")*1, (ISNUMBER(SEARCH("SCOM-SHELCBR",[1]OUT_FinalEnergyCons!$A$4:$A$10000)))*1,[1]OUT_FinalEnergyCons!I$4:I$10000)</f>
        <v>0.13600894319414444</v>
      </c>
      <c r="L1887" s="1" cm="1">
        <f t="array" ref="L1887">SUMPRODUCT(([1]OUT_FinalEnergyCons!$B$4:$B$10000="Var_cap")*1, (ISNUMBER(SEARCH("SCOM-SHELCBR",[1]OUT_FinalEnergyCons!$A$4:$A$10000)))*1,[1]OUT_FinalEnergyCons!J$4:J$10000)</f>
        <v>0.11057173134574268</v>
      </c>
      <c r="M1887" s="1" cm="1">
        <f t="array" ref="M1887">SUMPRODUCT(([1]OUT_FinalEnergyCons!$B$4:$B$10000="Var_cap")*1, (ISNUMBER(SEARCH("SCOM-SHELCBR",[1]OUT_FinalEnergyCons!$A$4:$A$10000)))*1,[1]OUT_FinalEnergyCons!K$4:K$10000)</f>
        <v>8.4997667186087922E-2</v>
      </c>
      <c r="N1887" s="1" cm="1">
        <f t="array" ref="N1887">SUMPRODUCT(([1]OUT_FinalEnergyCons!$B$4:$B$10000="Var_cap")*1, (ISNUMBER(SEARCH("SCOM-SHELCBR",[1]OUT_FinalEnergyCons!$A$4:$A$10000)))*1,[1]OUT_FinalEnergyCons!L$4:L$10000)</f>
        <v>7.9582810875028873E-2</v>
      </c>
      <c r="O1887" s="1" cm="1">
        <f t="array" ref="O1887">SUMPRODUCT(([1]OUT_FinalEnergyCons!$B$4:$B$10000="Var_cap")*1, (ISNUMBER(SEARCH("SCOM-SHELCBR",[1]OUT_FinalEnergyCons!$A$4:$A$10000)))*1,[1]OUT_FinalEnergyCons!M$4:M$10000)</f>
        <v>7.8182466057567485E-2</v>
      </c>
      <c r="P1887" s="1" cm="1">
        <f t="array" ref="P1887">SUMPRODUCT(([1]OUT_FinalEnergyCons!$B$4:$B$10000="Var_cap")*1, (ISNUMBER(SEARCH("SCOM-SHELCBR",[1]OUT_FinalEnergyCons!$A$4:$A$10000)))*1,[1]OUT_FinalEnergyCons!N$4:N$10000)</f>
        <v>7.8839699964353291E-2</v>
      </c>
      <c r="Q1887" s="1" cm="1">
        <f t="array" ref="Q1887">SUMPRODUCT(([1]OUT_FinalEnergyCons!$B$4:$B$10000="Var_cap")*1, (ISNUMBER(SEARCH("SCOM-SHELCBR",[1]OUT_FinalEnergyCons!$A$4:$A$10000)))*1,[1]OUT_FinalEnergyCons!O$4:O$10000)</f>
        <v>7.7982927005479832E-2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0.43061773405778597</v>
      </c>
      <c r="G1888" s="1" cm="1">
        <f t="array" ref="G1888">SUMPRODUCT(([1]OUT_FinalEnergyCons!$B$4:$B$10000="Var_cap")*1, (ISNUMBER(SEARCH("SCOM-SHELCHP",[1]OUT_FinalEnergyCons!$A$4:$A$10000)))*1,[1]OUT_FinalEnergyCons!E$4:E$10000)</f>
        <v>0.43061389291740149</v>
      </c>
      <c r="H1888" s="1" cm="1">
        <f t="array" ref="H1888">SUMPRODUCT(([1]OUT_FinalEnergyCons!$B$4:$B$10000="Var_cap")*1, (ISNUMBER(SEARCH("SCOM-SHELCHP",[1]OUT_FinalEnergyCons!$A$4:$A$10000)))*1,[1]OUT_FinalEnergyCons!F$4:F$10000)</f>
        <v>0.43061109517198798</v>
      </c>
      <c r="I1888" s="1" cm="1">
        <f t="array" ref="I1888">SUMPRODUCT(([1]OUT_FinalEnergyCons!$B$4:$B$10000="Var_cap")*1, (ISNUMBER(SEARCH("SCOM-SHELCHP",[1]OUT_FinalEnergyCons!$A$4:$A$10000)))*1,[1]OUT_FinalEnergyCons!G$4:G$10000)</f>
        <v>0.43061266152999206</v>
      </c>
      <c r="J1888" s="1" cm="1">
        <f t="array" ref="J1888">SUMPRODUCT(([1]OUT_FinalEnergyCons!$B$4:$B$10000="Var_cap")*1, (ISNUMBER(SEARCH("SCOM-SHELCHP",[1]OUT_FinalEnergyCons!$A$4:$A$10000)))*1,[1]OUT_FinalEnergyCons!H$4:H$10000)</f>
        <v>0.43064134470989252</v>
      </c>
      <c r="K1888" s="1" cm="1">
        <f t="array" ref="K1888">SUMPRODUCT(([1]OUT_FinalEnergyCons!$B$4:$B$10000="Var_cap")*1, (ISNUMBER(SEARCH("SCOM-SHELCHP",[1]OUT_FinalEnergyCons!$A$4:$A$10000)))*1,[1]OUT_FinalEnergyCons!I$4:I$10000)</f>
        <v>0.46294483441515988</v>
      </c>
      <c r="L1888" s="1" cm="1">
        <f t="array" ref="L1888">SUMPRODUCT(([1]OUT_FinalEnergyCons!$B$4:$B$10000="Var_cap")*1, (ISNUMBER(SEARCH("SCOM-SHELCHP",[1]OUT_FinalEnergyCons!$A$4:$A$10000)))*1,[1]OUT_FinalEnergyCons!J$4:J$10000)</f>
        <v>0.49611235199467002</v>
      </c>
      <c r="M1888" s="1" cm="1">
        <f t="array" ref="M1888">SUMPRODUCT(([1]OUT_FinalEnergyCons!$B$4:$B$10000="Var_cap")*1, (ISNUMBER(SEARCH("SCOM-SHELCHP",[1]OUT_FinalEnergyCons!$A$4:$A$10000)))*1,[1]OUT_FinalEnergyCons!K$4:K$10000)</f>
        <v>0.53525541144325106</v>
      </c>
      <c r="N1888" s="1" cm="1">
        <f t="array" ref="N1888">SUMPRODUCT(([1]OUT_FinalEnergyCons!$B$4:$B$10000="Var_cap")*1, (ISNUMBER(SEARCH("SCOM-SHELCHP",[1]OUT_FinalEnergyCons!$A$4:$A$10000)))*1,[1]OUT_FinalEnergyCons!L$4:L$10000)</f>
        <v>0.57870116667383609</v>
      </c>
      <c r="O1888" s="1" cm="1">
        <f t="array" ref="O1888">SUMPRODUCT(([1]OUT_FinalEnergyCons!$B$4:$B$10000="Var_cap")*1, (ISNUMBER(SEARCH("SCOM-SHELCHP",[1]OUT_FinalEnergyCons!$A$4:$A$10000)))*1,[1]OUT_FinalEnergyCons!M$4:M$10000)</f>
        <v>0.60565521221457019</v>
      </c>
      <c r="P1888" s="1" cm="1">
        <f t="array" ref="P1888">SUMPRODUCT(([1]OUT_FinalEnergyCons!$B$4:$B$10000="Var_cap")*1, (ISNUMBER(SEARCH("SCOM-SHELCHP",[1]OUT_FinalEnergyCons!$A$4:$A$10000)))*1,[1]OUT_FinalEnergyCons!N$4:N$10000)</f>
        <v>0.6554768884580362</v>
      </c>
      <c r="Q1888" s="1" cm="1">
        <f t="array" ref="Q1888">SUMPRODUCT(([1]OUT_FinalEnergyCons!$B$4:$B$10000="Var_cap")*1, (ISNUMBER(SEARCH("SCOM-SHELCHP",[1]OUT_FinalEnergyCons!$A$4:$A$10000)))*1,[1]OUT_FinalEnergyCons!O$4:O$10000)</f>
        <v>0.70505550959877428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1.9285783128560279</v>
      </c>
      <c r="G1889" s="1">
        <f t="shared" ref="G1889:O1889" si="2129">G1890</f>
        <v>1.9284924941682735</v>
      </c>
      <c r="H1889" s="1">
        <f t="shared" si="2129"/>
        <v>1.928474680638421</v>
      </c>
      <c r="I1889" s="1">
        <f t="shared" si="2129"/>
        <v>1.9284258538948469</v>
      </c>
      <c r="J1889" s="1">
        <f t="shared" si="2129"/>
        <v>1.0920161117253313</v>
      </c>
      <c r="K1889" s="1">
        <f t="shared" si="2129"/>
        <v>0.92057902825311066</v>
      </c>
      <c r="L1889" s="1">
        <f t="shared" si="2129"/>
        <v>0.91933383845620331</v>
      </c>
      <c r="M1889" s="1">
        <f t="shared" si="2129"/>
        <v>0.84440354140335416</v>
      </c>
      <c r="N1889" s="1">
        <f t="shared" si="2129"/>
        <v>0.74344658921736806</v>
      </c>
      <c r="O1889" s="1">
        <f t="shared" si="2129"/>
        <v>0.69296330273629281</v>
      </c>
      <c r="P1889" s="1">
        <f>P1890</f>
        <v>0.43664889960522979</v>
      </c>
      <c r="Q1889" s="1">
        <f>Q1890</f>
        <v>0.2246595339052283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1.9285783128560279</v>
      </c>
      <c r="G1890" s="1" cm="1">
        <f t="array" ref="G1890">SUMPRODUCT(([1]OUT_FinalEnergyCons!$B$4:$B$10000="Var_cap")*1,(ISNUMBER(SEARCH("SCOM-SHLFOBR",[1]OUT_FinalEnergyCons!$A$4:$A$10000)))*1,[1]OUT_FinalEnergyCons!E$4:E$10000)</f>
        <v>1.9284924941682735</v>
      </c>
      <c r="H1890" s="1" cm="1">
        <f t="array" ref="H1890">SUMPRODUCT(([1]OUT_FinalEnergyCons!$B$4:$B$10000="Var_cap")*1,(ISNUMBER(SEARCH("SCOM-SHLFOBR",[1]OUT_FinalEnergyCons!$A$4:$A$10000)))*1,[1]OUT_FinalEnergyCons!F$4:F$10000)</f>
        <v>1.928474680638421</v>
      </c>
      <c r="I1890" s="1" cm="1">
        <f t="array" ref="I1890">SUMPRODUCT(([1]OUT_FinalEnergyCons!$B$4:$B$10000="Var_cap")*1,(ISNUMBER(SEARCH("SCOM-SHLFOBR",[1]OUT_FinalEnergyCons!$A$4:$A$10000)))*1,[1]OUT_FinalEnergyCons!G$4:G$10000)</f>
        <v>1.9284258538948469</v>
      </c>
      <c r="J1890" s="1" cm="1">
        <f t="array" ref="J1890">SUMPRODUCT(([1]OUT_FinalEnergyCons!$B$4:$B$10000="Var_cap")*1,(ISNUMBER(SEARCH("SCOM-SHLFOBR",[1]OUT_FinalEnergyCons!$A$4:$A$10000)))*1,[1]OUT_FinalEnergyCons!H$4:H$10000)</f>
        <v>1.0920161117253313</v>
      </c>
      <c r="K1890" s="1" cm="1">
        <f t="array" ref="K1890">SUMPRODUCT(([1]OUT_FinalEnergyCons!$B$4:$B$10000="Var_cap")*1,(ISNUMBER(SEARCH("SCOM-SHLFOBR",[1]OUT_FinalEnergyCons!$A$4:$A$10000)))*1,[1]OUT_FinalEnergyCons!I$4:I$10000)</f>
        <v>0.92057902825311066</v>
      </c>
      <c r="L1890" s="1" cm="1">
        <f t="array" ref="L1890">SUMPRODUCT(([1]OUT_FinalEnergyCons!$B$4:$B$10000="Var_cap")*1,(ISNUMBER(SEARCH("SCOM-SHLFOBR",[1]OUT_FinalEnergyCons!$A$4:$A$10000)))*1,[1]OUT_FinalEnergyCons!J$4:J$10000)</f>
        <v>0.91933383845620331</v>
      </c>
      <c r="M1890" s="1" cm="1">
        <f t="array" ref="M1890">SUMPRODUCT(([1]OUT_FinalEnergyCons!$B$4:$B$10000="Var_cap")*1,(ISNUMBER(SEARCH("SCOM-SHLFOBR",[1]OUT_FinalEnergyCons!$A$4:$A$10000)))*1,[1]OUT_FinalEnergyCons!K$4:K$10000)</f>
        <v>0.84440354140335416</v>
      </c>
      <c r="N1890" s="1" cm="1">
        <f t="array" ref="N1890">SUMPRODUCT(([1]OUT_FinalEnergyCons!$B$4:$B$10000="Var_cap")*1,(ISNUMBER(SEARCH("SCOM-SHLFOBR",[1]OUT_FinalEnergyCons!$A$4:$A$10000)))*1,[1]OUT_FinalEnergyCons!L$4:L$10000)</f>
        <v>0.74344658921736806</v>
      </c>
      <c r="O1890" s="1" cm="1">
        <f t="array" ref="O1890">SUMPRODUCT(([1]OUT_FinalEnergyCons!$B$4:$B$10000="Var_cap")*1,(ISNUMBER(SEARCH("SCOM-SHLFOBR",[1]OUT_FinalEnergyCons!$A$4:$A$10000)))*1,[1]OUT_FinalEnergyCons!M$4:M$10000)</f>
        <v>0.69296330273629281</v>
      </c>
      <c r="P1890" s="1" cm="1">
        <f t="array" ref="P1890">SUMPRODUCT(([1]OUT_FinalEnergyCons!$B$4:$B$10000="Var_cap")*1,(ISNUMBER(SEARCH("SCOM-SHLFOBR",[1]OUT_FinalEnergyCons!$A$4:$A$10000)))*1,[1]OUT_FinalEnergyCons!N$4:N$10000)</f>
        <v>0.43664889960522979</v>
      </c>
      <c r="Q1890" s="1" cm="1">
        <f t="array" ref="Q1890">SUMPRODUCT(([1]OUT_FinalEnergyCons!$B$4:$B$10000="Var_cap")*1,(ISNUMBER(SEARCH("SCOM-SHLFOBR",[1]OUT_FinalEnergyCons!$A$4:$A$10000)))*1,[1]OUT_FinalEnergyCons!O$4:O$10000)</f>
        <v>0.2246595339052283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2.8800350111420108</v>
      </c>
      <c r="G1891" s="1">
        <f t="shared" ref="G1891:K1891" si="2133">SUM(G1892:G1894)</f>
        <v>2.8799586080271351</v>
      </c>
      <c r="H1891" s="1">
        <f t="shared" si="2133"/>
        <v>2.8850275201784989</v>
      </c>
      <c r="I1891" s="1">
        <f t="shared" si="2133"/>
        <v>2.8850340371554752</v>
      </c>
      <c r="J1891" s="1">
        <f t="shared" si="2133"/>
        <v>2.1822702617374654</v>
      </c>
      <c r="K1891" s="1">
        <f t="shared" si="2133"/>
        <v>2.1932153781027313</v>
      </c>
      <c r="L1891" s="1">
        <f t="shared" ref="L1891:O1891" si="2134">SUM(L1892:L1894)</f>
        <v>2.1947529454466812</v>
      </c>
      <c r="M1891" s="1">
        <f t="shared" si="2134"/>
        <v>1.9590644700224713</v>
      </c>
      <c r="N1891" s="1">
        <f t="shared" si="2134"/>
        <v>1.9540152801807795</v>
      </c>
      <c r="O1891" s="1">
        <f t="shared" si="2134"/>
        <v>1.868553750750588</v>
      </c>
      <c r="P1891" s="1">
        <f>SUM(P1892:P1894)</f>
        <v>1.9472402769644346</v>
      </c>
      <c r="Q1891" s="1">
        <f>SUM(Q1892:Q1894)</f>
        <v>1.8858484772076394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2.7746820622918555</v>
      </c>
      <c r="G1892" s="1" cm="1">
        <f t="array" ref="G1892">SUMPRODUCT(([1]OUT_FinalEnergyCons!$B$4:$B$10000="Var_cap")*1, (ISNUMBER(SEARCH("SCOM-SHNGABR",[1]OUT_FinalEnergyCons!$A$4:$A$10000)))*1,[1]OUT_FinalEnergyCons!E$4:E$10000)</f>
        <v>2.7743938105086716</v>
      </c>
      <c r="H1892" s="1" cm="1">
        <f t="array" ref="H1892">SUMPRODUCT(([1]OUT_FinalEnergyCons!$B$4:$B$10000="Var_cap")*1, (ISNUMBER(SEARCH("SCOM-SHNGABR",[1]OUT_FinalEnergyCons!$A$4:$A$10000)))*1,[1]OUT_FinalEnergyCons!F$4:F$10000)</f>
        <v>2.7743612751524731</v>
      </c>
      <c r="I1892" s="1" cm="1">
        <f t="array" ref="I1892">SUMPRODUCT(([1]OUT_FinalEnergyCons!$B$4:$B$10000="Var_cap")*1, (ISNUMBER(SEARCH("SCOM-SHNGABR",[1]OUT_FinalEnergyCons!$A$4:$A$10000)))*1,[1]OUT_FinalEnergyCons!G$4:G$10000)</f>
        <v>2.7743313037593884</v>
      </c>
      <c r="J1892" s="1" cm="1">
        <f t="array" ref="J1892">SUMPRODUCT(([1]OUT_FinalEnergyCons!$B$4:$B$10000="Var_cap")*1, (ISNUMBER(SEARCH("SCOM-SHNGABR",[1]OUT_FinalEnergyCons!$A$4:$A$10000)))*1,[1]OUT_FinalEnergyCons!H$4:H$10000)</f>
        <v>2.047083257773644</v>
      </c>
      <c r="K1892" s="1" cm="1">
        <f t="array" ref="K1892">SUMPRODUCT(([1]OUT_FinalEnergyCons!$B$4:$B$10000="Var_cap")*1, (ISNUMBER(SEARCH("SCOM-SHNGABR",[1]OUT_FinalEnergyCons!$A$4:$A$10000)))*1,[1]OUT_FinalEnergyCons!I$4:I$10000)</f>
        <v>2.0472772467931342</v>
      </c>
      <c r="L1892" s="1" cm="1">
        <f t="array" ref="L1892">SUMPRODUCT(([1]OUT_FinalEnergyCons!$B$4:$B$10000="Var_cap")*1, (ISNUMBER(SEARCH("SCOM-SHNGABR",[1]OUT_FinalEnergyCons!$A$4:$A$10000)))*1,[1]OUT_FinalEnergyCons!J$4:J$10000)</f>
        <v>2.0472394859433352</v>
      </c>
      <c r="M1892" s="1" cm="1">
        <f t="array" ref="M1892">SUMPRODUCT(([1]OUT_FinalEnergyCons!$B$4:$B$10000="Var_cap")*1, (ISNUMBER(SEARCH("SCOM-SHNGABR",[1]OUT_FinalEnergyCons!$A$4:$A$10000)))*1,[1]OUT_FinalEnergyCons!K$4:K$10000)</f>
        <v>1.79143465498416</v>
      </c>
      <c r="N1892" s="1" cm="1">
        <f t="array" ref="N1892">SUMPRODUCT(([1]OUT_FinalEnergyCons!$B$4:$B$10000="Var_cap")*1, (ISNUMBER(SEARCH("SCOM-SHNGABR",[1]OUT_FinalEnergyCons!$A$4:$A$10000)))*1,[1]OUT_FinalEnergyCons!L$4:L$10000)</f>
        <v>1.8047089271175187</v>
      </c>
      <c r="O1892" s="1" cm="1">
        <f t="array" ref="O1892">SUMPRODUCT(([1]OUT_FinalEnergyCons!$B$4:$B$10000="Var_cap")*1, (ISNUMBER(SEARCH("SCOM-SHNGABR",[1]OUT_FinalEnergyCons!$A$4:$A$10000)))*1,[1]OUT_FinalEnergyCons!M$4:M$10000)</f>
        <v>1.7027039767245113</v>
      </c>
      <c r="P1892" s="1" cm="1">
        <f t="array" ref="P1892">SUMPRODUCT(([1]OUT_FinalEnergyCons!$B$4:$B$10000="Var_cap")*1, (ISNUMBER(SEARCH("SCOM-SHNGABR",[1]OUT_FinalEnergyCons!$A$4:$A$10000)))*1,[1]OUT_FinalEnergyCons!N$4:N$10000)</f>
        <v>1.6882637523463742</v>
      </c>
      <c r="Q1892" s="1" cm="1">
        <f t="array" ref="Q1892">SUMPRODUCT(([1]OUT_FinalEnergyCons!$B$4:$B$10000="Var_cap")*1, (ISNUMBER(SEARCH("SCOM-SHNGABR",[1]OUT_FinalEnergyCons!$A$4:$A$10000)))*1,[1]OUT_FinalEnergyCons!O$4:O$10000)</f>
        <v>1.5979381526262821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1.85164020630539E-6</v>
      </c>
      <c r="G1893" s="1" cm="1">
        <f t="array" ref="G1893">SUMPRODUCT(([1]OUT_FinalEnergyCons!$B$4:$B$10000="Var_cap")*1, (ISNUMBER(SEARCH("SCOM-SHngahp",[1]OUT_FinalEnergyCons!$A$4:$A$10000)))*1,[1]OUT_FinalEnergyCons!E$4:E$10000)</f>
        <v>1.4316829211496646E-4</v>
      </c>
      <c r="H1893" s="1" cm="1">
        <f t="array" ref="H1893">SUMPRODUCT(([1]OUT_FinalEnergyCons!$B$4:$B$10000="Var_cap")*1, (ISNUMBER(SEARCH("SCOM-SHngahp",[1]OUT_FinalEnergyCons!$A$4:$A$10000)))*1,[1]OUT_FinalEnergyCons!F$4:F$10000)</f>
        <v>5.8813965782543876E-4</v>
      </c>
      <c r="I1893" s="1" cm="1">
        <f t="array" ref="I1893">SUMPRODUCT(([1]OUT_FinalEnergyCons!$B$4:$B$10000="Var_cap")*1, (ISNUMBER(SEARCH("SCOM-SHngahp",[1]OUT_FinalEnergyCons!$A$4:$A$10000)))*1,[1]OUT_FinalEnergyCons!G$4:G$10000)</f>
        <v>5.993802931805476E-4</v>
      </c>
      <c r="J1893" s="1" cm="1">
        <f t="array" ref="J1893">SUMPRODUCT(([1]OUT_FinalEnergyCons!$B$4:$B$10000="Var_cap")*1, (ISNUMBER(SEARCH("SCOM-SHngahp",[1]OUT_FinalEnergyCons!$A$4:$A$10000)))*1,[1]OUT_FinalEnergyCons!H$4:H$10000)</f>
        <v>2.4152894605568797E-3</v>
      </c>
      <c r="K1893" s="1" cm="1">
        <f t="array" ref="K1893">SUMPRODUCT(([1]OUT_FinalEnergyCons!$B$4:$B$10000="Var_cap")*1, (ISNUMBER(SEARCH("SCOM-SHngahp",[1]OUT_FinalEnergyCons!$A$4:$A$10000)))*1,[1]OUT_FinalEnergyCons!I$4:I$10000)</f>
        <v>3.8804822023650685E-3</v>
      </c>
      <c r="L1893" s="1" cm="1">
        <f t="array" ref="L1893">SUMPRODUCT(([1]OUT_FinalEnergyCons!$B$4:$B$10000="Var_cap")*1, (ISNUMBER(SEARCH("SCOM-SHngahp",[1]OUT_FinalEnergyCons!$A$4:$A$10000)))*1,[1]OUT_FinalEnergyCons!J$4:J$10000)</f>
        <v>6.4579247300511856E-3</v>
      </c>
      <c r="M1893" s="1" cm="1">
        <f t="array" ref="M1893">SUMPRODUCT(([1]OUT_FinalEnergyCons!$B$4:$B$10000="Var_cap")*1, (ISNUMBER(SEARCH("SCOM-SHngahp",[1]OUT_FinalEnergyCons!$A$4:$A$10000)))*1,[1]OUT_FinalEnergyCons!K$4:K$10000)</f>
        <v>6.1703378561670874E-3</v>
      </c>
      <c r="N1893" s="1" cm="1">
        <f t="array" ref="N1893">SUMPRODUCT(([1]OUT_FinalEnergyCons!$B$4:$B$10000="Var_cap")*1, (ISNUMBER(SEARCH("SCOM-SHngahp",[1]OUT_FinalEnergyCons!$A$4:$A$10000)))*1,[1]OUT_FinalEnergyCons!L$4:L$10000)</f>
        <v>4.5546459501567783E-3</v>
      </c>
      <c r="O1893" s="1" cm="1">
        <f t="array" ref="O1893">SUMPRODUCT(([1]OUT_FinalEnergyCons!$B$4:$B$10000="Var_cap")*1, (ISNUMBER(SEARCH("SCOM-SHngahp",[1]OUT_FinalEnergyCons!$A$4:$A$10000)))*1,[1]OUT_FinalEnergyCons!M$4:M$10000)</f>
        <v>2.2683971400523393E-2</v>
      </c>
      <c r="P1893" s="1" cm="1">
        <f t="array" ref="P1893">SUMPRODUCT(([1]OUT_FinalEnergyCons!$B$4:$B$10000="Var_cap")*1, (ISNUMBER(SEARCH("SCOM-SHngahp",[1]OUT_FinalEnergyCons!$A$4:$A$10000)))*1,[1]OUT_FinalEnergyCons!N$4:N$10000)</f>
        <v>2.142099669117712E-2</v>
      </c>
      <c r="Q1893" s="1" cm="1">
        <f t="array" ref="Q1893">SUMPRODUCT(([1]OUT_FinalEnergyCons!$B$4:$B$10000="Var_cap")*1, (ISNUMBER(SEARCH("SCOM-SHngahp",[1]OUT_FinalEnergyCons!$A$4:$A$10000)))*1,[1]OUT_FinalEnergyCons!O$4:O$10000)</f>
        <v>2.4305306980657911E-2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0.10535109720994891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0.1054216292263484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0.11007810536820056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0.11010335310290591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0.1327717145032645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0.14205764910723195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0.14105553477329455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0.16145947718214432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0.14475170711310398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0.1431658026255534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0.23755552792688328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0.26360501760069943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0.47847998207215847</v>
      </c>
      <c r="G1895" s="1">
        <f t="shared" ref="G1895:O1895" si="2139">G1896</f>
        <v>0.52252781813924332</v>
      </c>
      <c r="H1895" s="1">
        <f t="shared" si="2139"/>
        <v>0.52187323309076084</v>
      </c>
      <c r="I1895" s="1">
        <f t="shared" si="2139"/>
        <v>0.52185466188106588</v>
      </c>
      <c r="J1895" s="1">
        <f t="shared" si="2139"/>
        <v>0.28833825631424564</v>
      </c>
      <c r="K1895" s="1">
        <f t="shared" si="2139"/>
        <v>0.17879323374085812</v>
      </c>
      <c r="L1895" s="1">
        <f t="shared" si="2139"/>
        <v>0.12107556085621052</v>
      </c>
      <c r="M1895" s="1">
        <f t="shared" si="2139"/>
        <v>3.704333507167238E-2</v>
      </c>
      <c r="N1895" s="1">
        <f t="shared" si="2139"/>
        <v>3.5076312707448001E-2</v>
      </c>
      <c r="O1895" s="1">
        <f t="shared" si="2139"/>
        <v>3.4472873664705979E-2</v>
      </c>
      <c r="P1895" s="1">
        <f>P1896</f>
        <v>3.3708579862812789E-2</v>
      </c>
      <c r="Q1895" s="1">
        <f>Q1896</f>
        <v>3.2885207333541097E-2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0.47847998207215847</v>
      </c>
      <c r="G1896" s="1" cm="1">
        <f t="array" ref="G1896">SUMPRODUCT(([1]OUT_FinalEnergyCons!$B$4:$B$10000="Var_cap")*1, (ISNUMBER(SEARCH("SCOM-SHWODBR",[1]OUT_FinalEnergyCons!$A$4:$A$10000)))*1,[1]OUT_FinalEnergyCons!E$4:E$10000)</f>
        <v>0.52252781813924332</v>
      </c>
      <c r="H1896" s="1" cm="1">
        <f t="array" ref="H1896">SUMPRODUCT(([1]OUT_FinalEnergyCons!$B$4:$B$10000="Var_cap")*1, (ISNUMBER(SEARCH("SCOM-SHWODBR",[1]OUT_FinalEnergyCons!$A$4:$A$10000)))*1,[1]OUT_FinalEnergyCons!F$4:F$10000)</f>
        <v>0.52187323309076084</v>
      </c>
      <c r="I1896" s="1" cm="1">
        <f t="array" ref="I1896">SUMPRODUCT(([1]OUT_FinalEnergyCons!$B$4:$B$10000="Var_cap")*1, (ISNUMBER(SEARCH("SCOM-SHWODBR",[1]OUT_FinalEnergyCons!$A$4:$A$10000)))*1,[1]OUT_FinalEnergyCons!G$4:G$10000)</f>
        <v>0.52185466188106588</v>
      </c>
      <c r="J1896" s="1" cm="1">
        <f t="array" ref="J1896">SUMPRODUCT(([1]OUT_FinalEnergyCons!$B$4:$B$10000="Var_cap")*1, (ISNUMBER(SEARCH("SCOM-SHWODBR",[1]OUT_FinalEnergyCons!$A$4:$A$10000)))*1,[1]OUT_FinalEnergyCons!H$4:H$10000)</f>
        <v>0.28833825631424564</v>
      </c>
      <c r="K1896" s="1" cm="1">
        <f t="array" ref="K1896">SUMPRODUCT(([1]OUT_FinalEnergyCons!$B$4:$B$10000="Var_cap")*1, (ISNUMBER(SEARCH("SCOM-SHWODBR",[1]OUT_FinalEnergyCons!$A$4:$A$10000)))*1,[1]OUT_FinalEnergyCons!I$4:I$10000)</f>
        <v>0.17879323374085812</v>
      </c>
      <c r="L1896" s="1" cm="1">
        <f t="array" ref="L1896">SUMPRODUCT(([1]OUT_FinalEnergyCons!$B$4:$B$10000="Var_cap")*1, (ISNUMBER(SEARCH("SCOM-SHWODBR",[1]OUT_FinalEnergyCons!$A$4:$A$10000)))*1,[1]OUT_FinalEnergyCons!J$4:J$10000)</f>
        <v>0.12107556085621052</v>
      </c>
      <c r="M1896" s="1" cm="1">
        <f t="array" ref="M1896">SUMPRODUCT(([1]OUT_FinalEnergyCons!$B$4:$B$10000="Var_cap")*1, (ISNUMBER(SEARCH("SCOM-SHWODBR",[1]OUT_FinalEnergyCons!$A$4:$A$10000)))*1,[1]OUT_FinalEnergyCons!K$4:K$10000)</f>
        <v>3.704333507167238E-2</v>
      </c>
      <c r="N1896" s="1" cm="1">
        <f t="array" ref="N1896">SUMPRODUCT(([1]OUT_FinalEnergyCons!$B$4:$B$10000="Var_cap")*1, (ISNUMBER(SEARCH("SCOM-SHWODBR",[1]OUT_FinalEnergyCons!$A$4:$A$10000)))*1,[1]OUT_FinalEnergyCons!L$4:L$10000)</f>
        <v>3.5076312707448001E-2</v>
      </c>
      <c r="O1896" s="1" cm="1">
        <f t="array" ref="O1896">SUMPRODUCT(([1]OUT_FinalEnergyCons!$B$4:$B$10000="Var_cap")*1, (ISNUMBER(SEARCH("SCOM-SHWODBR",[1]OUT_FinalEnergyCons!$A$4:$A$10000)))*1,[1]OUT_FinalEnergyCons!M$4:M$10000)</f>
        <v>3.4472873664705979E-2</v>
      </c>
      <c r="P1896" s="1" cm="1">
        <f t="array" ref="P1896">SUMPRODUCT(([1]OUT_FinalEnergyCons!$B$4:$B$10000="Var_cap")*1, (ISNUMBER(SEARCH("SCOM-SHWODBR",[1]OUT_FinalEnergyCons!$A$4:$A$10000)))*1,[1]OUT_FinalEnergyCons!N$4:N$10000)</f>
        <v>3.3708579862812789E-2</v>
      </c>
      <c r="Q1896" s="1" cm="1">
        <f t="array" ref="Q1896">SUMPRODUCT(([1]OUT_FinalEnergyCons!$B$4:$B$10000="Var_cap")*1, (ISNUMBER(SEARCH("SCOM-SHWODBR",[1]OUT_FinalEnergyCons!$A$4:$A$10000)))*1,[1]OUT_FinalEnergyCons!O$4:O$10000)</f>
        <v>3.2885207333541097E-2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0.15051742754870623</v>
      </c>
      <c r="G1897" s="1">
        <f t="shared" ref="G1897:O1897" si="2142">G1898</f>
        <v>0.1725218116788578</v>
      </c>
      <c r="H1897" s="1">
        <f t="shared" si="2142"/>
        <v>0.17253278870380995</v>
      </c>
      <c r="I1897" s="1">
        <f t="shared" si="2142"/>
        <v>0.18847064623762783</v>
      </c>
      <c r="J1897" s="1">
        <f t="shared" si="2142"/>
        <v>0.20115529288050077</v>
      </c>
      <c r="K1897" s="1">
        <f t="shared" si="2142"/>
        <v>0.22626387943274842</v>
      </c>
      <c r="L1897" s="1">
        <f t="shared" si="2142"/>
        <v>0.21337051885877129</v>
      </c>
      <c r="M1897" s="1">
        <f t="shared" si="2142"/>
        <v>0.21971163689921849</v>
      </c>
      <c r="N1897" s="1">
        <f t="shared" si="2142"/>
        <v>0.21334624141466829</v>
      </c>
      <c r="O1897" s="1">
        <f t="shared" si="2142"/>
        <v>0.20595135910257809</v>
      </c>
      <c r="P1897" s="1">
        <f>P1898</f>
        <v>0.20478914951856689</v>
      </c>
      <c r="Q1897" s="1">
        <f>Q1898</f>
        <v>0.19681593320802968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0.15051742754870623</v>
      </c>
      <c r="G1898" s="1" cm="1">
        <f t="array" ref="G1898">SUMPRODUCT(([1]OUT_FinalEnergyCons!$B$4:$B$10000="Var_cap")*1,(ISNUMBER(SEARCH("SCOM-SHPLTBR",[1]OUT_FinalEnergyCons!$A$4:$A$10000)))*1,[1]OUT_FinalEnergyCons!E$4:E$10000)</f>
        <v>0.1725218116788578</v>
      </c>
      <c r="H1898" s="1" cm="1">
        <f t="array" ref="H1898">SUMPRODUCT(([1]OUT_FinalEnergyCons!$B$4:$B$10000="Var_cap")*1,(ISNUMBER(SEARCH("SCOM-SHPLTBR",[1]OUT_FinalEnergyCons!$A$4:$A$10000)))*1,[1]OUT_FinalEnergyCons!F$4:F$10000)</f>
        <v>0.17253278870380995</v>
      </c>
      <c r="I1898" s="1" cm="1">
        <f t="array" ref="I1898">SUMPRODUCT(([1]OUT_FinalEnergyCons!$B$4:$B$10000="Var_cap")*1,(ISNUMBER(SEARCH("SCOM-SHPLTBR",[1]OUT_FinalEnergyCons!$A$4:$A$10000)))*1,[1]OUT_FinalEnergyCons!G$4:G$10000)</f>
        <v>0.18847064623762783</v>
      </c>
      <c r="J1898" s="1" cm="1">
        <f t="array" ref="J1898">SUMPRODUCT(([1]OUT_FinalEnergyCons!$B$4:$B$10000="Var_cap")*1,(ISNUMBER(SEARCH("SCOM-SHPLTBR",[1]OUT_FinalEnergyCons!$A$4:$A$10000)))*1,[1]OUT_FinalEnergyCons!H$4:H$10000)</f>
        <v>0.20115529288050077</v>
      </c>
      <c r="K1898" s="1" cm="1">
        <f t="array" ref="K1898">SUMPRODUCT(([1]OUT_FinalEnergyCons!$B$4:$B$10000="Var_cap")*1,(ISNUMBER(SEARCH("SCOM-SHPLTBR",[1]OUT_FinalEnergyCons!$A$4:$A$10000)))*1,[1]OUT_FinalEnergyCons!I$4:I$10000)</f>
        <v>0.22626387943274842</v>
      </c>
      <c r="L1898" s="1" cm="1">
        <f t="array" ref="L1898">SUMPRODUCT(([1]OUT_FinalEnergyCons!$B$4:$B$10000="Var_cap")*1,(ISNUMBER(SEARCH("SCOM-SHPLTBR",[1]OUT_FinalEnergyCons!$A$4:$A$10000)))*1,[1]OUT_FinalEnergyCons!J$4:J$10000)</f>
        <v>0.21337051885877129</v>
      </c>
      <c r="M1898" s="1" cm="1">
        <f t="array" ref="M1898">SUMPRODUCT(([1]OUT_FinalEnergyCons!$B$4:$B$10000="Var_cap")*1,(ISNUMBER(SEARCH("SCOM-SHPLTBR",[1]OUT_FinalEnergyCons!$A$4:$A$10000)))*1,[1]OUT_FinalEnergyCons!K$4:K$10000)</f>
        <v>0.21971163689921849</v>
      </c>
      <c r="N1898" s="1" cm="1">
        <f t="array" ref="N1898">SUMPRODUCT(([1]OUT_FinalEnergyCons!$B$4:$B$10000="Var_cap")*1,(ISNUMBER(SEARCH("SCOM-SHPLTBR",[1]OUT_FinalEnergyCons!$A$4:$A$10000)))*1,[1]OUT_FinalEnergyCons!L$4:L$10000)</f>
        <v>0.21334624141466829</v>
      </c>
      <c r="O1898" s="1" cm="1">
        <f t="array" ref="O1898">SUMPRODUCT(([1]OUT_FinalEnergyCons!$B$4:$B$10000="Var_cap")*1,(ISNUMBER(SEARCH("SCOM-SHPLTBR",[1]OUT_FinalEnergyCons!$A$4:$A$10000)))*1,[1]OUT_FinalEnergyCons!M$4:M$10000)</f>
        <v>0.20595135910257809</v>
      </c>
      <c r="P1898" s="1" cm="1">
        <f t="array" ref="P1898">SUMPRODUCT(([1]OUT_FinalEnergyCons!$B$4:$B$10000="Var_cap")*1,(ISNUMBER(SEARCH("SCOM-SHPLTBR",[1]OUT_FinalEnergyCons!$A$4:$A$10000)))*1,[1]OUT_FinalEnergyCons!N$4:N$10000)</f>
        <v>0.20478914951856689</v>
      </c>
      <c r="Q1898" s="1" cm="1">
        <f t="array" ref="Q1898">SUMPRODUCT(([1]OUT_FinalEnergyCons!$B$4:$B$10000="Var_cap")*1,(ISNUMBER(SEARCH("SCOM-SHPLTBR",[1]OUT_FinalEnergyCons!$A$4:$A$10000)))*1,[1]OUT_FinalEnergyCons!O$4:O$10000)</f>
        <v>0.19681593320802968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9.1119985463539263E-2</v>
      </c>
      <c r="G1899" s="1">
        <f t="shared" ref="G1899:O1899" si="2145">G1900</f>
        <v>9.9943535438601044E-2</v>
      </c>
      <c r="H1899" s="1">
        <f t="shared" si="2145"/>
        <v>9.9950257919439414E-2</v>
      </c>
      <c r="I1899" s="1">
        <f t="shared" si="2145"/>
        <v>9.997299585136378E-2</v>
      </c>
      <c r="J1899" s="1">
        <f t="shared" si="2145"/>
        <v>9.9983504631922904E-2</v>
      </c>
      <c r="K1899" s="1">
        <f t="shared" si="2145"/>
        <v>9.9992586454118598E-2</v>
      </c>
      <c r="L1899" s="1">
        <f t="shared" si="2145"/>
        <v>0.100109544184634</v>
      </c>
      <c r="M1899" s="1">
        <f t="shared" si="2145"/>
        <v>0.10035852365370899</v>
      </c>
      <c r="N1899" s="1">
        <f t="shared" si="2145"/>
        <v>0.100661816225682</v>
      </c>
      <c r="O1899" s="1">
        <f t="shared" si="2145"/>
        <v>0.100763977407988</v>
      </c>
      <c r="P1899" s="1">
        <f>P1900</f>
        <v>0.118213753861256</v>
      </c>
      <c r="Q1899" s="1">
        <f>Q1900</f>
        <v>0.11915030282885999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9.1119985463539263E-2</v>
      </c>
      <c r="G1900" s="1" cm="1">
        <f t="array" ref="G1900">SUMPRODUCT(([1]OUT_FinalEnergyCons!$B$4:$B$10000="Var_cap")*1, (ISNUMBER(SEARCH("SCOM-SHSOLBR",[1]OUT_FinalEnergyCons!$A$4:$A$10000)))*1,[1]OUT_FinalEnergyCons!E$4:E$10000)</f>
        <v>9.9943535438601044E-2</v>
      </c>
      <c r="H1900" s="1" cm="1">
        <f t="array" ref="H1900">SUMPRODUCT(([1]OUT_FinalEnergyCons!$B$4:$B$10000="Var_cap")*1, (ISNUMBER(SEARCH("SCOM-SHSOLBR",[1]OUT_FinalEnergyCons!$A$4:$A$10000)))*1,[1]OUT_FinalEnergyCons!F$4:F$10000)</f>
        <v>9.9950257919439414E-2</v>
      </c>
      <c r="I1900" s="1" cm="1">
        <f t="array" ref="I1900">SUMPRODUCT(([1]OUT_FinalEnergyCons!$B$4:$B$10000="Var_cap")*1, (ISNUMBER(SEARCH("SCOM-SHSOLBR",[1]OUT_FinalEnergyCons!$A$4:$A$10000)))*1,[1]OUT_FinalEnergyCons!G$4:G$10000)</f>
        <v>9.997299585136378E-2</v>
      </c>
      <c r="J1900" s="1" cm="1">
        <f t="array" ref="J1900">SUMPRODUCT(([1]OUT_FinalEnergyCons!$B$4:$B$10000="Var_cap")*1, (ISNUMBER(SEARCH("SCOM-SHSOLBR",[1]OUT_FinalEnergyCons!$A$4:$A$10000)))*1,[1]OUT_FinalEnergyCons!H$4:H$10000)</f>
        <v>9.9983504631922904E-2</v>
      </c>
      <c r="K1900" s="1" cm="1">
        <f t="array" ref="K1900">SUMPRODUCT(([1]OUT_FinalEnergyCons!$B$4:$B$10000="Var_cap")*1, (ISNUMBER(SEARCH("SCOM-SHSOLBR",[1]OUT_FinalEnergyCons!$A$4:$A$10000)))*1,[1]OUT_FinalEnergyCons!I$4:I$10000)</f>
        <v>9.9992586454118598E-2</v>
      </c>
      <c r="L1900" s="1" cm="1">
        <f t="array" ref="L1900">SUMPRODUCT(([1]OUT_FinalEnergyCons!$B$4:$B$10000="Var_cap")*1, (ISNUMBER(SEARCH("SCOM-SHSOLBR",[1]OUT_FinalEnergyCons!$A$4:$A$10000)))*1,[1]OUT_FinalEnergyCons!J$4:J$10000)</f>
        <v>0.100109544184634</v>
      </c>
      <c r="M1900" s="1" cm="1">
        <f t="array" ref="M1900">SUMPRODUCT(([1]OUT_FinalEnergyCons!$B$4:$B$10000="Var_cap")*1, (ISNUMBER(SEARCH("SCOM-SHSOLBR",[1]OUT_FinalEnergyCons!$A$4:$A$10000)))*1,[1]OUT_FinalEnergyCons!K$4:K$10000)</f>
        <v>0.10035852365370899</v>
      </c>
      <c r="N1900" s="1" cm="1">
        <f t="array" ref="N1900">SUMPRODUCT(([1]OUT_FinalEnergyCons!$B$4:$B$10000="Var_cap")*1, (ISNUMBER(SEARCH("SCOM-SHSOLBR",[1]OUT_FinalEnergyCons!$A$4:$A$10000)))*1,[1]OUT_FinalEnergyCons!L$4:L$10000)</f>
        <v>0.100661816225682</v>
      </c>
      <c r="O1900" s="1" cm="1">
        <f t="array" ref="O1900">SUMPRODUCT(([1]OUT_FinalEnergyCons!$B$4:$B$10000="Var_cap")*1, (ISNUMBER(SEARCH("SCOM-SHSOLBR",[1]OUT_FinalEnergyCons!$A$4:$A$10000)))*1,[1]OUT_FinalEnergyCons!M$4:M$10000)</f>
        <v>0.100763977407988</v>
      </c>
      <c r="P1900" s="1" cm="1">
        <f t="array" ref="P1900">SUMPRODUCT(([1]OUT_FinalEnergyCons!$B$4:$B$10000="Var_cap")*1, (ISNUMBER(SEARCH("SCOM-SHSOLBR",[1]OUT_FinalEnergyCons!$A$4:$A$10000)))*1,[1]OUT_FinalEnergyCons!N$4:N$10000)</f>
        <v>0.118213753861256</v>
      </c>
      <c r="Q1900" s="1" cm="1">
        <f t="array" ref="Q1900">SUMPRODUCT(([1]OUT_FinalEnergyCons!$B$4:$B$10000="Var_cap")*1, (ISNUMBER(SEARCH("SCOM-SHSOLBR",[1]OUT_FinalEnergyCons!$A$4:$A$10000)))*1,[1]OUT_FinalEnergyCons!O$4:O$10000)</f>
        <v>0.11915030282885999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2.7487596250630301E-4</v>
      </c>
      <c r="J1901" s="1">
        <f t="shared" si="2148"/>
        <v>6.3094612063385096E-4</v>
      </c>
      <c r="K1901" s="1">
        <f t="shared" si="2148"/>
        <v>8.9334107254145545E-4</v>
      </c>
      <c r="L1901" s="1">
        <f t="shared" si="2148"/>
        <v>7.0071374613575339E-4</v>
      </c>
      <c r="M1901" s="1">
        <f t="shared" si="2148"/>
        <v>2.2516589795551537E-3</v>
      </c>
      <c r="N1901" s="1">
        <f t="shared" si="2148"/>
        <v>2.0224112587632222E-3</v>
      </c>
      <c r="O1901" s="1">
        <f t="shared" si="2148"/>
        <v>5.7763700868714903E-3</v>
      </c>
      <c r="P1901" s="1">
        <f>P1902</f>
        <v>1.1429009577501691E-2</v>
      </c>
      <c r="Q1901" s="1">
        <f>Q1902</f>
        <v>1.1359489293010736E-2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2.7487596250630301E-4</v>
      </c>
      <c r="J1902" s="1" cm="1">
        <f t="array" ref="J1902">SUMPRODUCT(([1]OUT_FinalEnergyCons!$B$4:$B$10000="Var_cap")*1, (ISNUMBER(SEARCH("SCOM-SHH2BR",[1]OUT_FinalEnergyCons!$A$4:$A$10000)))*1,[1]OUT_FinalEnergyCons!H$4:H$10000)</f>
        <v>6.3094612063385096E-4</v>
      </c>
      <c r="K1902" s="1" cm="1">
        <f t="array" ref="K1902">SUMPRODUCT(([1]OUT_FinalEnergyCons!$B$4:$B$10000="Var_cap")*1, (ISNUMBER(SEARCH("SCOM-SHH2BR",[1]OUT_FinalEnergyCons!$A$4:$A$10000)))*1,[1]OUT_FinalEnergyCons!I$4:I$10000)</f>
        <v>8.9334107254145545E-4</v>
      </c>
      <c r="L1902" s="1" cm="1">
        <f t="array" ref="L1902">SUMPRODUCT(([1]OUT_FinalEnergyCons!$B$4:$B$10000="Var_cap")*1, (ISNUMBER(SEARCH("SCOM-SHH2BR",[1]OUT_FinalEnergyCons!$A$4:$A$10000)))*1,[1]OUT_FinalEnergyCons!J$4:J$10000)</f>
        <v>7.0071374613575339E-4</v>
      </c>
      <c r="M1902" s="1" cm="1">
        <f t="array" ref="M1902">SUMPRODUCT(([1]OUT_FinalEnergyCons!$B$4:$B$10000="Var_cap")*1, (ISNUMBER(SEARCH("SCOM-SHH2BR",[1]OUT_FinalEnergyCons!$A$4:$A$10000)))*1,[1]OUT_FinalEnergyCons!K$4:K$10000)</f>
        <v>2.2516589795551537E-3</v>
      </c>
      <c r="N1902" s="1" cm="1">
        <f t="array" ref="N1902">SUMPRODUCT(([1]OUT_FinalEnergyCons!$B$4:$B$10000="Var_cap")*1, (ISNUMBER(SEARCH("SCOM-SHH2BR",[1]OUT_FinalEnergyCons!$A$4:$A$10000)))*1,[1]OUT_FinalEnergyCons!L$4:L$10000)</f>
        <v>2.0224112587632222E-3</v>
      </c>
      <c r="O1902" s="1" cm="1">
        <f t="array" ref="O1902">SUMPRODUCT(([1]OUT_FinalEnergyCons!$B$4:$B$10000="Var_cap")*1, (ISNUMBER(SEARCH("SCOM-SHH2BR",[1]OUT_FinalEnergyCons!$A$4:$A$10000)))*1,[1]OUT_FinalEnergyCons!M$4:M$10000)</f>
        <v>5.7763700868714903E-3</v>
      </c>
      <c r="P1902" s="1" cm="1">
        <f t="array" ref="P1902">SUMPRODUCT(([1]OUT_FinalEnergyCons!$B$4:$B$10000="Var_cap")*1, (ISNUMBER(SEARCH("SCOM-SHH2BR",[1]OUT_FinalEnergyCons!$A$4:$A$10000)))*1,[1]OUT_FinalEnergyCons!N$4:N$10000)</f>
        <v>1.1429009577501691E-2</v>
      </c>
      <c r="Q1902" s="1" cm="1">
        <f t="array" ref="Q1902">SUMPRODUCT(([1]OUT_FinalEnergyCons!$B$4:$B$10000="Var_cap")*1, (ISNUMBER(SEARCH("SCOM-SHH2BR",[1]OUT_FinalEnergyCons!$A$4:$A$10000)))*1,[1]OUT_FinalEnergyCons!O$4:O$10000)</f>
        <v>1.1359489293010736E-2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4.6734791234044293</v>
      </c>
      <c r="G1903" s="3">
        <f t="shared" ref="G1903:K1903" si="2150">SUM(G1904:G1953)</f>
        <v>4.7757949281174588</v>
      </c>
      <c r="H1903" s="3">
        <f t="shared" si="2150"/>
        <v>5.0378862275284675</v>
      </c>
      <c r="I1903" s="3">
        <f t="shared" si="2150"/>
        <v>5.5685125167825582</v>
      </c>
      <c r="J1903" s="3">
        <f t="shared" si="2150"/>
        <v>5.7369720194804632</v>
      </c>
      <c r="K1903" s="3">
        <f t="shared" si="2150"/>
        <v>5.9032705890639425</v>
      </c>
      <c r="L1903" s="3">
        <f t="shared" ref="L1903:O1903" si="2151">SUM(L1904:L1953)</f>
        <v>6.0100973628373806</v>
      </c>
      <c r="M1903" s="3">
        <f t="shared" si="2151"/>
        <v>6.1139142331820073</v>
      </c>
      <c r="N1903" s="3">
        <f t="shared" si="2151"/>
        <v>6.4114691600509284</v>
      </c>
      <c r="O1903" s="3">
        <f t="shared" si="2151"/>
        <v>6.5447480680956218</v>
      </c>
      <c r="P1903" s="3">
        <f>SUM(P1904:P1953)</f>
        <v>6.6890885519324632</v>
      </c>
      <c r="Q1903" s="3">
        <f>SUM(Q1904:Q1953)</f>
        <v>6.8555376201753004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4.2038910683018536E-2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3.6394881867892269E-2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2.8006817788170463E-2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1.4013230883882172E-2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1.6631000197035813E-3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5.1371247740978421E-3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5.8664787021488803E-3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5.7670344319891769E-3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3.5938531890684993E-3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4.5858256347589846E-2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0.13540499567947989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0.27204436077087818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0.28823001011264898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0.28034655982589218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0.28763265790020393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0.25871243355760909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7.4092866278167285E-3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1.1936109201213215E-2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0.21169802375822352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0.75758306161037781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1.7419941930038303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1.8450192750577963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1.8592741135782651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1.8920955613978876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1.8884305395014638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1.8692625210450178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1.8063172621589334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1.7864411054594793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4.3612339342191265E-3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9.1558286136911079E-3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1.2706720371522252E-2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0.17220026959329945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0.52572140799642708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0.73921353265606693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0.77276353411256737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0.75746980492099358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0.8944022207606086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1.0708910160231817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1.4015432820225453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1.4955530504036574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1.5389700875148989E-2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9.6388744516100688E-2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0.16286977370995981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0.33557402617029602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0.34640767296594777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0.21937976956291352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0.23140442194371602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0.24259922564843461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0.36296111486510235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0.37395500399736631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0.28255692820523554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0.42149800056027609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2.5984495552512369E-5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1.8878115636434501E-4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3.4474036149527486E-4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4.0640209024030019E-4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4.03835434731943E-4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4.2359751327824955E-4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5.8142463621027737E-4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5.6467662655835073E-4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1.0909769699426794E-3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2.0849067546555885E-3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3.0968114927112278E-3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4.7873067283326397E-3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4.8856011184133016E-3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7.5625024369952581E-3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7.6634525627400163E-3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6.4982612847831935E-3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1.7577423514864735E-3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8.8194799922261112E-4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1.1350248928266818E-3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9.4310672946756424E-4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1.7886010228381607E-3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1.4371542478106182E-2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3.464154967200183E-2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4.768268612557975E-2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4.0684220974657086E-3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1.1906464295482404E-2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3.7573138083389176E-2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5.1924031695290064E-2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6.5457253369487017E-2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4.0989239110981138E-2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3.7268583504636008E-2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1.5776050394265842E-2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6.1997622466857069E-2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5.8912678070402832E-2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4.6459769797654649E-2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1.5939180169488417E-2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7.262339674772772E-3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1.2782076434060456E-2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1.2749006493911402E-2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1.0651326312223697E-2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3.4233899324509344E-3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2.042770359855845E-3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3.6020970452593508E-3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2.7856568394177498E-3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1.8340239197738528E-2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1.7297238425726492E-2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1.20504985458002E-2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0.10258151137640942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1.8601752253897299E-4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3.6764234056196318E-4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4.8517594136644445E-4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6.5636115439993939E-4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1.1061213606188632E-3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1.2840018992712609E-3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2.2472022931363978E-3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1.7114546862699192E-3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6.5741297959754003E-4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2.708175304912794E-4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1.7427712949390431E-4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1.3134344799305207E-4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6.9540582888393118E-4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1.0270933641403008E-3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2.7385476745131689E-3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3.7610256053340271E-3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3.887826386473434E-3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4.3129763542474713E-3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2.9142650662627913E-3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1.6140740122572252E-3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4.0520512684028828E-4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1.8134451230443361E-4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3.0047723284807374E-2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0.10938149137064505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0.39101497321776979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0.61045840419968822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0.42847669983678277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0.31299223421748074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0.29995948014892443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0.23884509359987677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0.1243013056089846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1.6984338745399636E-2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1.8393672956712448E-4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2.5896296501280779E-4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1.2240766631673096E-3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1.8400033922198438E-3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2.3321368585563686E-3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0.1549047589455752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0.36954942268876007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0.44433795848754343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0.4173564017631371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0.44556944107122376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0.57022254193321065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0.71626826671570365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0.69917243447512301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1.17926126503132E-5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1.6494963615964591E-5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1.4032238803462008E-6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1.9726502281604705E-6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2.3248666849064343E-6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2.0318573164393523E-6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1.8868453077895381E-6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1.6639463305494E-6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1.3622552063082579E-6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1.005594096298283E-6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5.5209134877080199E-6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1.288326154611863E-5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1.5640053083069684E-5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1.9965804534628703E-6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1.8393354669319302E-6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1.8015129429562959E-6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1.7240822866887772E-6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1.6725701073286479E-6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1.6406524665470151E-6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1.600878418054059E-6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1.57917955566236E-6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5.8214381996449597E-6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5.3640968433662271E-5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1.1359792700018997E-4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1.104241328238296E-4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2.6425888514955111E-6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1.9951672250440372E-6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1.5838906027148509E-6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1.6363303734237046E-6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1.6233288960172509E-6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1.5621030317047419E-6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1.6731007909901801E-6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1.8141626164435148E-6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6.1793941279148702E-6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7.25827991303597E-6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9.8192416214747425E-6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1.6087692200537598E-6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1.8402541899369503E-6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1.8377907263933331E-6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1.808147063857875E-6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1.7029925475220508E-6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1.6607858507613144E-6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1.5594716619057172E-6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1.458497006958875E-6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5.77983508253914E-6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6.5792319817307307E-2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5.7063031309546756E-2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4.3894585250378662E-2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2.1947303277341516E-2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5.668394973292008E-3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6.9596612818429516E-3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2.7514898271763844E-2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2.7067091874880028E-2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5.8300036309911797E-2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7.9886694129085056E-2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5.9514767548076844E-2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2.4314625682186394E-2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5.6917931910811827E-3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2.4380524983316224E-2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7.5836081710998593E-2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0.10284536991710287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1.7226632204211497E-2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3.0187041423212106E-2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3.4231955017284377E-2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2.8362931386631731E-2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8.6619221478729705E-2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7.2240008031003528E-2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5.1416806513591276E-2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1.7997842451620691E-3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1.3111404382797919E-3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1.8957546309457209E-3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2.6746924267196338E-3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2.7920846977093918E-3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1.4248421990631152E-2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0.1921421096771247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0.18198987352296009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0.14687656427853427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4.7858259458877533E-2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7.8639688328641002E-4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7.5917062739982479E-4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9.0112639145291384E-4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9.3151640217612602E-4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1.1529838646740856E-3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1.414076093516494E-3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1.4629658673954936E-3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8.3200844427959875E-3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1.4498623163674765E-2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5.3566055110349897E-2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0.14717961939918731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0.15670794462819335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0.19603315752115819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0.23725563849758569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0.32193092440092169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0.34101224194484303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0.3215175342115556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0.2690220819314626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0.24184497073450001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2.492090968974384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2.1585447890202794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1.6628845207687761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0.83143217711305528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3.6541404572462015E-2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3.9873722490853379E-2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3.9802938257969468E-2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3.0983614223648263E-2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2.2973095201879027E-3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8.3452437157315387E-4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5.4602153481019921E-4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3.7730568380328026E-4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2.3030306150734141E-4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2.3766317544298674E-4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2.7853430305275459E-4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3.7943121583738264E-4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0.21743010610702862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0.24347198413507218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0.24333617722844683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0.193356105021533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1.3629071969324554E-2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1.7605807415435842E-3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9.1409531553269011E-4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5.0267567015848367E-4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3.0439902860170028E-4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3.2677691500246467E-4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3.9396136900859236E-4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5.2797563001881834E-4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0.1820119751969955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0.20384102227518183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0.26166604920388231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0.21933640197698218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7.726333600639157E-2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3.4294096183833209E-2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1.9556777708676924E-2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1.7604501835255294E-3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5.7742248041470331E-4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4.7012279586987381E-4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5.4201992758484739E-4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6.7549882675788867E-4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0.15707517447008074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0.17940268617479332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0.45277166465790081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0.84707397129481476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1.1160645218839562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1.1774382809071184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1.194143400881857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1.2135337460039495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1.218166210783904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1.2188226802161883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1.2131725852741575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1.1546071989085249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1.11155031715328E-4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2.0523558766476602E-2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2.13163694420988E-2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1.5691900828000399E-2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4.0046197405484698E-3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4.0699187304604799E-4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3.39445850933686E-4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2.7723787205336198E-4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4.25495533251475E-4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9.4995319079809598E-4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1.3271678633425699E-3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5.5704702322984201E-5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6.6912393527540604E-4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9.7727403193647905E-4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9.0615993144281396E-4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5.9829412039878705E-4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3.8645722019442301E-4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3.4603688055430501E-4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3.0657138047209101E-4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4.1775226975097001E-4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6.26755377736928E-4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7.2337012802605903E-4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7.00268743742453E-5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3.9050275616107401E-4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5.77660628353733E-4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5.65160671324652E-4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4.54999178381945E-4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3.86260682136092E-4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4.21577187058151E-4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4.2325773053971099E-4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5.6705870583933702E-4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8.0514805404448405E-4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8.5349532084311901E-4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1.0346369615183E-4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3.9646060362481701E-2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0.13546295738796599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0.15422367809805601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0.19495041589864001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0.23575789999581701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0.24401933426321701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0.247365470077474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0.24727468965766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0.24427640873643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0.24043847976441801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2.6683294018266628E-2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9.6141518454828684E-2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0.21668822025861378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0.28643376960386546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0.225595700963031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0.16348722325673426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6.850675200458925E-2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7.3033143093189493E-2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6.1469295273888488E-2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1.1413743232845954E-3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1.1535887672224755E-3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2.5977089116930717E-4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0.11818301643521299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0.14964867987656966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0.12367574481231314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5.7781956649574091E-2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7.8040072632648057E-3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4.5244709967942765E-3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3.0036071126119503E-3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2.232466085519547E-3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3.1094401072465907E-3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4.1136891505855096E-2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4.6912805599132058E-2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1.8562100369128648E-3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4.2122767375277733E-3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4.3390945401589618E-3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3.82403154969838E-3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5.3976065953588526E-3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4.4864400336544201E-2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8.7728438887629517E-2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9.8676981471584435E-2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0.10384877909001468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0.10498810154025034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0.10553018194403235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0.10907308695263934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3.7727644788033139E-3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9.3493120351495519E-3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9.1342034217643722E-3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7.8131031950574911E-3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2.3878635197420294E-3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1.3914680668873358E-3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2.3915408631010514E-2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0.10946834057748914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0.10029267302331696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6.5657786331072526E-2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1.4993721229345607E-2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5.6621926788346403E-3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1.0585489002809412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0.91828356262164612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0.70637174586967999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0.35317852880374112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4.4448716773088856E-4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6.1301371556858944E-4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8.2573603485732285E-4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9.1865600061865954E-4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8.9709470645657648E-4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6.3588528265686953E-3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5.2438218171818232E-3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3.732193047333012E-3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6.503052408922365E-4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1.6048358220569774E-4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1.0038727646226282E-4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9.6209017892330155E-5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6.4569071956776899E-2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6.8591657035823941E-2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6.8174680114168634E-2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5.1863091151230209E-2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2.2543638366816056E-3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5.4243637778142223E-4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4.4440286222549905E-4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3.8998092029212414E-4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2.5295482850160809E-4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1.7781508311646776E-4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1.1269396401880955E-4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1.0610379316833742E-4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0.18324094416071579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0.19509787114206745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0.19319649642587078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0.15022648394002117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5.9595211004951007E-3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3.879872017149856E-4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3.5732601253704273E-4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4.1737876996944138E-4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3.1561013285799638E-4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2.2665356606965315E-4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1.2826270561510785E-4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1.1131607693586461E-4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7.1261875951695489E-2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7.9377947338536162E-2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7.8310002501300727E-2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6.1209590415924976E-2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3.5909659501756615E-3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3.3894474011850916E-4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3.4270998435804908E-4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4.3314057613707342E-4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3.2588341817183896E-4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2.2962179810784444E-4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1.2057398353093996E-4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1.0410940991839488E-4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1.19926944744329E-4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7.0686282713541396E-2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0.196074639338325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0.17782043578694801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0.108459867611806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2.88037363338438E-2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9.9403085771200394E-3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1.69013980885427E-3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5.0576093706968797E-4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5.6697826076589205E-4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5.7717650238577598E-4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5.6250186565243301E-5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4.1671179512315298E-4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8.1942398177648704E-4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1.9782077985826601E-3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2.1854899125515101E-3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1.7804788811699101E-3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9.7012761684090105E-4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6.8339371383669702E-4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8.7112917728317902E-4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1.2596995126058399E-3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1.6219764726690699E-3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6.9095126911496898E-5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2.8888776112880298E-4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5.3624371265065403E-4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4.44299206564006E-3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4.4590352284733403E-2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8.7378161066979307E-2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9.8208099785286093E-2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0.103335235622962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0.10432249845810999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0.10471247531986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0.107693195391054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4.9524798677838203E-5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1.4339943174320599E-4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2.1790110457969801E-4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3.5402097693153998E-4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7.3856916382239902E-4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1.0824542744090301E-3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1.7375263476586799E-3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1.9012345162587E-3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1.5954520743199801E-3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1.0374404173930801E-3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9.9459258829278502E-4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2.5545694598660393E-4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2.6799012290985717E-4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2.7590362619756546E-4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1.238216390755893E-5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5.7652394012852794E-6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4.9231898270594221E-6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4.613192080445349E-6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4.866860087996993E-6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4.8432082789517205E-6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5.0429281415294023E-6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5.1987408829355705E-6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5.4766830994565188E-6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2.6749811969924695E-3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2.6221698235324967E-3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2.5911119914084103E-3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2.7713697521567805E-6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4.5447882314739093E-6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5.2786830936929978E-6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5.2831533772015297E-6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5.3306973775219143E-6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5.375158030932016E-6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5.5248065162863297E-6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5.6094177022323539E-6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5.7317221454676925E-6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1.507649145872488E-4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1.6512572437583898E-4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1.6855154568159574E-4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1.4950306386589491E-5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6.6251635315173199E-6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5.4026052949336672E-6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5.4311773634804684E-6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5.4717694509279633E-6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5.6339212131634013E-6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5.6896947511175597E-6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5.7452886192162375E-6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5.7212069288215746E-6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2.5406667582812746E-3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2.370185159322804E-3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2.0387243765747787E-6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4.6172897325677986E-6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5.6339701760748786E-6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5.6971101915826793E-6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5.7049810479389716E-6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5.817989168463995E-6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5.7389174979878662E-6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5.7743001851092673E-6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5.7596302875610663E-6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5.7187157778344639</v>
      </c>
      <c r="G1954" s="3">
        <f t="shared" ref="G1954:K1954" si="2155">SUM(G1955:G1977)</f>
        <v>5.6936320907898708</v>
      </c>
      <c r="H1954" s="3">
        <f t="shared" si="2155"/>
        <v>5.8538170258667845</v>
      </c>
      <c r="I1954" s="3">
        <f t="shared" si="2155"/>
        <v>6.599917012467948</v>
      </c>
      <c r="J1954" s="3">
        <f t="shared" si="2155"/>
        <v>6.8509835483304187</v>
      </c>
      <c r="K1954" s="3">
        <f t="shared" si="2155"/>
        <v>7.101898364353274</v>
      </c>
      <c r="L1954" s="3">
        <f t="shared" ref="L1954:O1954" si="2156">SUM(L1955:L1977)</f>
        <v>7.3657124600494521</v>
      </c>
      <c r="M1954" s="3">
        <f t="shared" si="2156"/>
        <v>7.63963105124071</v>
      </c>
      <c r="N1954" s="3">
        <f t="shared" si="2156"/>
        <v>7.8882475587253298</v>
      </c>
      <c r="O1954" s="3">
        <f t="shared" si="2156"/>
        <v>8.1762649435700538</v>
      </c>
      <c r="P1954" s="3">
        <f>SUM(P1955:P1977)</f>
        <v>8.5069033324222598</v>
      </c>
      <c r="Q1954" s="3">
        <f>SUM(Q1955:Q1977)</f>
        <v>8.8863182998784112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3.7780588699474156E-2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1.6315861495287756E-2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4.1562037821275301E-2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2.556615122754001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2.6218303682685402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2.6889900629697947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2.782126502781026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2.8568001153363349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2.9246957520890295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2.9026312500300717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2.4075410288484389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2.1807835341313031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7.9117569311293896E-3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1.529689360577696E-2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3.2436306082820207E-2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0.74726724707875058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0.77849432553773001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0.80918008085971493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0.83213338423600769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0.85275212009853174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0.86511154830473436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0.87674551915289889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0.88690777831104783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0.89798839239949468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2.2220247473643203E-2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2.9428840005987437E-2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3.5639701482212613E-2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2.0090663411122929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1.9352351935624397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1.84269433064926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1.7264993659913228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1.6320963648464686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1.5545708811290815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1.5667332946501782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2.0533056207858622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2.2692081128942356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1.510734825877467E-3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2.3275060979627369E-3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1.3942894628695018E-3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1.7046052743007886E-3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2.1034753385239992E-3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2.314571427586416E-3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3.521901632998686E-3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2.9062442879728397E-3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3.4423873522764709E-3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4.0193996552209885E-3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6.1601503626405041E-3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2.3914159065915101E-5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2.06528479174663E-5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1.6664533674488602E-5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1.7976689014513601E-5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1.19398555222461E-5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1.7178394887938298E-5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2.40907054086258E-5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2.4890716956066998E-5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4.1267335159701299E-5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1.01530722694113E-5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1.01530722694113E-5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2.13211408650888E-6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1.22024640405883E-5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3.31131522848475E-2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3.816404595312476E-2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4.9442361243052001E-3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1.227776799436062E-2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1.7121859814734894E-2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3.3107012149222688E-2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7.5016893053373834E-2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0.12658507957346943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0.2947794826860396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0.97041627362092908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1.3896004939405993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2.92143518024E-3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5.3335346425344805E-3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5.3946174593853501E-3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8.4574603568878803E-3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1.0835644241510444E-2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1.7308806368473807E-2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2.726841329911231E-2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3.7909090610462347E-2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5.5386089462890566E-2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7.1071758696612586E-2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0.10006341859101645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4.8222845112064198E-2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0.880946593461301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1.2746208203432901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1.49246147225788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1.7301706493540001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1.9714447376188569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2.1911471351164504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2.3753149796480502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2.4754861695955404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2.1121131164904674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2.0405417656087099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2.8272942082158798E-4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5.25228451482747E-4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5.02523734873003E-4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4.7771594451129104E-4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7.7321576236881299E-4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7.3932271215339294E-4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9.7966866162620993E-4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1.0846798725452202E-3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9.7667294531499993E-4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1.45305418312586E-3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1.8531003544883301E-3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4.5678097588597444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2.2835515012588572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0.60542366887666144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1.1035149990388546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6.0259679666302413E-5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4.1536095000201285E-6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1.0823654775861101E-5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2.3300619332796003E-5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2.9517180720942001E-5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2.48578880569852E-5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3.1881964768573199E-5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0.18447386352966297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0.22488254752964879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0.37744029979347715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2.5863883331041226E-6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0.80664321629926095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0.960717759519637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0.96247195887924508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7.196061859507049E-3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2.027479411863414E-3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1.9276006737928857E-3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8.3522056333940442E-2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4.1774564553046005E-2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1.0646761811623001E-3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8.0809804421445308E-3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1.2016418070889988E-5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5.3534428469201565E-6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1.02487156063754E-5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2.0780075788518501E-5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2.5675685514294402E-5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2.8824195763477701E-5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3.0469808713773996E-5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2.5553225542195699E-5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3.3979831953598001E-5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6.0517247748075498E-4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1.7472881565676598E-2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3.3691578012987489E-6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1.7397729026789698E-6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0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3.6738273375916701E-4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1.4963979833096199E-3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1.2578880429600431E-6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8.9972697365121607E-5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2.5611018257598302E-4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8.4402326261198552E-7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2.8567616941520035</v>
      </c>
      <c r="G1978" s="3">
        <f t="shared" ref="G1978" si="2159">SUM(G1979:G2001)</f>
        <v>2.9405587005642588</v>
      </c>
      <c r="H1978" s="3">
        <f t="shared" ref="H1978" si="2160">SUM(H1979:H2001)</f>
        <v>2.899614655221705</v>
      </c>
      <c r="I1978" s="3">
        <f t="shared" ref="I1978" si="2161">SUM(I1979:I2001)</f>
        <v>2.9277721571561139</v>
      </c>
      <c r="J1978" s="3">
        <f t="shared" ref="J1978" si="2162">SUM(J1979:J2001)</f>
        <v>2.9274433309734507</v>
      </c>
      <c r="K1978" s="3">
        <f t="shared" ref="K1978" si="2163">SUM(K1979:K2001)</f>
        <v>2.9363743773015614</v>
      </c>
      <c r="L1978" s="3">
        <f t="shared" ref="L1978:O1978" si="2164">SUM(L1979:L2001)</f>
        <v>2.9541129958388694</v>
      </c>
      <c r="M1978" s="3">
        <f t="shared" si="2164"/>
        <v>2.9929602911351547</v>
      </c>
      <c r="N1978" s="3">
        <f t="shared" si="2164"/>
        <v>3.0881989267866778</v>
      </c>
      <c r="O1978" s="3">
        <f t="shared" si="2164"/>
        <v>3.179711316412841</v>
      </c>
      <c r="P1978" s="3">
        <f>SUM(P1979:P2001)</f>
        <v>3.2677358206083156</v>
      </c>
      <c r="Q1978" s="3">
        <f>SUM(Q1979:Q2001)</f>
        <v>3.3524337532674409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8.7690034173441601E-3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1.604959738826962E-2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1.3962929784709144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1.3407014044872501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1.327406315016354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1.2796992300537751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1.2056571337433026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1.1878091944266145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1.1525484319673249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1.1690897266558984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1.1102377585077812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6.6211428469440401E-3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8.6765637092645793E-3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1.3637898414132222E-2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0.61835400284131015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0.66253600164109416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0.66322491890195634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0.69984842657475477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0.7544984075701352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0.76305617223957767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0.76478841468239456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0.71776727772158855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0.7103887353514261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2.2308079945193736E-3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4.1320668934894224E-3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5.7113699805600698E-3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8.8898333744073191E-3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2.0339326481713015E-2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3.3343394820896398E-2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4.5630568658576648E-2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6.5385059723198635E-2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7.4682382284183904E-2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0.10826484344188941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0.13759126628368487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0.20263385063756562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6.2711452294298201E-4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1.2313065760343599E-3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1.3010699940778762E-3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1.3936101818225401E-3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2.2054768358450963E-3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2.169968201989662E-3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2.9462599667949537E-3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2.9348078662640316E-3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2.8767343011873599E-3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4.0232690246248945E-3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5.2087366138425352E-3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1.01747876737103E-5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1.01747876737103E-5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2.1366742549161998E-6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1.17742677052455E-5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1.0343379992601E-5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1.0343379992601E-5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2.1720781256309901E-6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1.2342126812325501E-5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9.3699220491517702E-6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1.17885050996103E-5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1.0066529313155499E-5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2.6105985018201702E-6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1.65918135579507E-2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2.2092352866421517E-2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1.39056857775447E-2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6.7201308428413251E-2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8.626734174352739E-2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0.14679862152873252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0.25190197564070682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0.31892279488481495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0.39718389330100395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0.42317793659112207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0.51835963421949816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3.8169055530720298E-3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0.126783299458083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0.63005842020528846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0.58757496872608972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0.58854980766204934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0.55566761325194314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0.50692052697310241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0.53585713871393659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0.5745886502590829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0.6575490690834912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0.7033614881389797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1.6466603935015298E-3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1.74033353215775E-2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0.25828432822484898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0.24716497736909485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0.23456095108368799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0.22349540316700686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0.20462070858900799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0.2037558001045793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0.17843998086458598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0.15704485640555862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0.100347721675493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3.4908856764474404E-4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6.45705542525294E-4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6.4335524781748905E-4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4.9142879346663704E-4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8.1186248486396994E-4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8.0316440209086493E-4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1.0302189289058299E-3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1.18063626670755E-3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1.0203675953719201E-3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1.4924188423473799E-3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1.8620361825849802E-3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1.3033099387558125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0.65164055461610093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0.84188688957370339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1.0289098124405298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4.3619967612023658E-6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0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0.98781714597984405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0.80435281779596612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0.8074095982516496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2.692890767929845E-6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0.2002835912716405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0.17884305734945519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0.17979393511344108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1.02291674648754E-5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1.7611790548629103E-2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2.1096140948281602E-3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2.2304699556222663E-3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2.9710594062307156E-2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1.4836478530891756E-2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1.1844677372084399E-3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6.8647864840151495E-3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-1.1149657937400157E-6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7.0955929702004334E-7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0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0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0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6.2168824453826498E-4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2.7524327291170102E-3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0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4.1729462829884234E-8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0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0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3.7472352040845102E-4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1.27051204071374E-3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6.7116190719001619E-7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1.41611376558107E-4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3.5120951201976703E-4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393.20750308541267</v>
      </c>
      <c r="G2002" s="3">
        <f t="shared" ref="G2002:K2002" si="2167">SUM(G2003:G2011)</f>
        <v>399.40172123202268</v>
      </c>
      <c r="H2002" s="3">
        <f t="shared" si="2167"/>
        <v>407.0792595674896</v>
      </c>
      <c r="I2002" s="3">
        <f t="shared" si="2167"/>
        <v>419.87535413648584</v>
      </c>
      <c r="J2002" s="3">
        <f t="shared" si="2167"/>
        <v>443.91393749411316</v>
      </c>
      <c r="K2002" s="3">
        <f t="shared" si="2167"/>
        <v>467.95215055888178</v>
      </c>
      <c r="L2002" s="3">
        <f t="shared" ref="L2002:O2002" si="2168">SUM(L2003:L2011)</f>
        <v>487.48830817825029</v>
      </c>
      <c r="M2002" s="3">
        <f t="shared" si="2168"/>
        <v>507.02448406742013</v>
      </c>
      <c r="N2002" s="3">
        <f t="shared" si="2168"/>
        <v>507.02447348009434</v>
      </c>
      <c r="O2002" s="3">
        <f t="shared" si="2168"/>
        <v>507.02451772536944</v>
      </c>
      <c r="P2002" s="3">
        <f>SUM(P2003:P2011)</f>
        <v>507.02453951161266</v>
      </c>
      <c r="Q2002" s="3">
        <f>SUM(Q2003:Q2011)</f>
        <v>507.02464106190695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1.9498869222866764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1.6899724781212617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1.299986936772807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1.6988747867697434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3.7959403969075085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14.1804847735699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58.604494640220217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197.88125239086341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347.33996538314346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358.98718997184449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371.97978522938439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372.12678786244606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372.28499713975964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372.43934335998074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372.60382122761024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9.4116141705855513E-3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1.3584828906287389E-2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7.913106901390989E-4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7.515470914217303E-4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7.1728027283214809E-4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7.1440363335274857E-4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6.884649518945344E-4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6.5472856870255958E-4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6.2191433894083557E-4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5.669970933941163E-4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2.2361955710477298E-3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39.855133018092189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39.825008691235809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30.634620408466528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15.317321419446055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12.434879951476553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14.287505860524369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26.676086489908915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47.749314276068922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69.400478553076255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41.696257865134683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45.882538725184112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50.488354340985843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50.512045659043132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50.592606355149769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50.711311769249704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50.428840581692796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228.6504751230863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198.46036623600935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152.66184629501996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76.330977994842883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106.16869528532007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125.20451260438875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125.5312626047025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71.522958427178096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10.061603264227278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9.7725322469461275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5.585738723026326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0.97754798510234309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0.95344789992870049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0.87171488101333783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0.75075450962043999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1.02894122504727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13.8452642774305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54.20848292809206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149.6967473710983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166.56759729911286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69.140615723036163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77.030042985281852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83.575937483399784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83.429344113182651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83.2723455388399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83.120248694729113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82.958468748355784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2.4495579983811093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2.2837390732345026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1.8729043020506915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2.748696941238778E-3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2.2544397419284501E-3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2.0620603485042E-3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2.0833692801168128E-3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2.170563595900571E-3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2.1932169251505452E-3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2.2318962678540577E-3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2.31418093922026E-3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2.3330836298257537E-3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41.482480231801595</v>
      </c>
      <c r="G2012" s="3">
        <f t="shared" ref="G2012" si="2171">SUM(G2013:G2021)</f>
        <v>43.007419808559462</v>
      </c>
      <c r="H2012" s="3">
        <f t="shared" ref="H2012" si="2172">SUM(H2013:H2021)</f>
        <v>43.497578893048143</v>
      </c>
      <c r="I2012" s="3">
        <f t="shared" ref="I2012" si="2173">SUM(I2013:I2021)</f>
        <v>45.39778415919249</v>
      </c>
      <c r="J2012" s="3">
        <f t="shared" ref="J2012" si="2174">SUM(J2013:J2021)</f>
        <v>47.377768611028756</v>
      </c>
      <c r="K2012" s="3">
        <f t="shared" ref="K2012" si="2175">SUM(K2013:K2021)</f>
        <v>49.357750823374147</v>
      </c>
      <c r="L2012" s="3">
        <f t="shared" ref="L2012:O2012" si="2176">SUM(L2013:L2021)</f>
        <v>51.363097596458104</v>
      </c>
      <c r="M2012" s="3">
        <f t="shared" si="2176"/>
        <v>53.368433682468357</v>
      </c>
      <c r="N2012" s="3">
        <f t="shared" si="2176"/>
        <v>55.268086596488139</v>
      </c>
      <c r="O2012" s="3">
        <f t="shared" si="2176"/>
        <v>57.194112527027379</v>
      </c>
      <c r="P2012" s="3">
        <f>SUM(P2013:P2021)</f>
        <v>59.230964084913985</v>
      </c>
      <c r="Q2012" s="3">
        <f>SUM(Q2013:Q2021)</f>
        <v>61.549869805549861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4.398851959084036E-2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6.3244495112765142E-2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6.8496645167257911E-2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2.9648747210011761E-2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1.6795266408247213E-2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3.2034479152361767E-2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4.3095889698801633E-2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7.714493816092878E-2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0.11299222121407058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0.13936545167590708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0.25321693553784747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0.6921424641164482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1.3199177087327308E-2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9.7678209054325414E-3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1.0106584808588647E-2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5.2246989045568034E-4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5.1394369542925899E-4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4.9370800836272602E-4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4.7410533689490602E-4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4.5655104116041099E-4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4.3277781413358088E-4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4.1285397073110799E-4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4.1957976636013632E-4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9.5978001307074796E-4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29.661949996428245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19.774557218733481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19.774552083021849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11.651955586539319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13.655809176865137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10.717314330174815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1.0163111801590397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3.1988089383167877E-2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4.6014503741206685E-2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3.9233208740111901E-2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4.5283940881888946E-2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5.0221432062299849E-2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4.3305169167324319E-2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6.1888326324201916E-2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8.0179157596471859E-2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9.48124509716102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12.904303879492632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34.441155860174327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47.305656934729768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49.256375484547675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51.257452081954362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53.222706115255633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55.081577245696231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56.988168171836016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58.892581562836654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60.753732366641714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0.11138695215586041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2.2795999781622035E-2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2.2805370382996369E-2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2.2812568425326758E-2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2.2814376812142136E-2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2.2832647924537337E-2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2.2842310727932202E-2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2.2842137128751334E-2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2.2862919701401599E-2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2.2860880377402543E-2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2.2857680448920965E-2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2.2856037182159381E-2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5.8726872070713097E-4</v>
      </c>
      <c r="G2022" s="3">
        <f t="shared" ref="G2022" si="2180">SUM(G2023,G2027,G2030)</f>
        <v>5.9812605268138317E-4</v>
      </c>
      <c r="H2022" s="3">
        <f t="shared" ref="H2022" si="2181">SUM(H2023,H2027,H2030)</f>
        <v>6.2110841802537591E-4</v>
      </c>
      <c r="I2022" s="3">
        <f t="shared" ref="I2022" si="2182">SUM(I2023,I2027,I2030)</f>
        <v>1.6307804758372789E-3</v>
      </c>
      <c r="J2022" s="3">
        <f t="shared" ref="J2022" si="2183">SUM(J2023,J2027,J2030)</f>
        <v>5.2385169073230469E-3</v>
      </c>
      <c r="K2022" s="3">
        <f t="shared" ref="K2022" si="2184">SUM(K2023,K2027,K2030)</f>
        <v>9.0399298978297033E-3</v>
      </c>
      <c r="L2022" s="3">
        <f t="shared" ref="L2022:O2022" si="2185">SUM(L2023,L2027,L2030)</f>
        <v>9.3521867637252325E-3</v>
      </c>
      <c r="M2022" s="3">
        <f t="shared" si="2185"/>
        <v>3.0348621558136796E-2</v>
      </c>
      <c r="N2022" s="3">
        <f t="shared" si="2185"/>
        <v>2.7829473858223746E-2</v>
      </c>
      <c r="O2022" s="3">
        <f t="shared" si="2185"/>
        <v>6.6574466031853699E-2</v>
      </c>
      <c r="P2022" s="3">
        <f>SUM(P2023,P2027,P2030)</f>
        <v>7.7338218141481327E-2</v>
      </c>
      <c r="Q2022" s="3">
        <f>SUM(Q2023,Q2027,Q2030)</f>
        <v>8.7971140738386952E-2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5.8726872070713097E-4</v>
      </c>
      <c r="G2023" s="1" cm="1">
        <f t="array" ref="G2023">SUMPRODUCT(ISNUMBER(SEARCH("SUP_ELCH2*",[1]OUT_SyntheticFuels!$C$4:$C$1000))*1,("Var_cap"=[1]OUT_SyntheticFuels!$B$4:$B$1000)*1,[1]OUT_SyntheticFuels!F$4:F$1000)</f>
        <v>5.9812605268138317E-4</v>
      </c>
      <c r="H2023" s="1" cm="1">
        <f t="array" ref="H2023">SUMPRODUCT(ISNUMBER(SEARCH("SUP_ELCH2*",[1]OUT_SyntheticFuels!$C$4:$C$1000))*1,("Var_cap"=[1]OUT_SyntheticFuels!$B$4:$B$1000)*1,[1]OUT_SyntheticFuels!G$4:G$1000)</f>
        <v>6.2110841802537591E-4</v>
      </c>
      <c r="I2023" s="1" cm="1">
        <f t="array" ref="I2023">SUMPRODUCT(ISNUMBER(SEARCH("SUP_ELCH2*",[1]OUT_SyntheticFuels!$C$4:$C$1000))*1,("Var_cap"=[1]OUT_SyntheticFuels!$B$4:$B$1000)*1,[1]OUT_SyntheticFuels!H$4:H$1000)</f>
        <v>1.628319451590332E-3</v>
      </c>
      <c r="J2023" s="1" cm="1">
        <f t="array" ref="J2023">SUMPRODUCT(ISNUMBER(SEARCH("SUP_ELCH2*",[1]OUT_SyntheticFuels!$C$4:$C$1000))*1,("Var_cap"=[1]OUT_SyntheticFuels!$B$4:$B$1000)*1,[1]OUT_SyntheticFuels!I$4:I$1000)</f>
        <v>5.2329322660029411E-3</v>
      </c>
      <c r="K2023" s="1" cm="1">
        <f t="array" ref="K2023">SUMPRODUCT(ISNUMBER(SEARCH("SUP_ELCH2*",[1]OUT_SyntheticFuels!$C$4:$C$1000))*1,("Var_cap"=[1]OUT_SyntheticFuels!$B$4:$B$1000)*1,[1]OUT_SyntheticFuels!J$4:J$1000)</f>
        <v>9.031505149638186E-3</v>
      </c>
      <c r="L2023" s="1" cm="1">
        <f t="array" ref="L2023">SUMPRODUCT(ISNUMBER(SEARCH("SUP_ELCH2*",[1]OUT_SyntheticFuels!$C$4:$C$1000))*1,("Var_cap"=[1]OUT_SyntheticFuels!$B$4:$B$1000)*1,[1]OUT_SyntheticFuels!K$4:K$1000)</f>
        <v>9.3381712403345883E-3</v>
      </c>
      <c r="M2023" s="1" cm="1">
        <f t="array" ref="M2023">SUMPRODUCT(ISNUMBER(SEARCH("SUP_ELCH2*",[1]OUT_SyntheticFuels!$C$4:$C$1000))*1,("Var_cap"=[1]OUT_SyntheticFuels!$B$4:$B$1000)*1,[1]OUT_SyntheticFuels!L$4:L$1000)</f>
        <v>2.8893522895123137E-2</v>
      </c>
      <c r="N2023" s="1" cm="1">
        <f t="array" ref="N2023">SUMPRODUCT(ISNUMBER(SEARCH("SUP_ELCH2*",[1]OUT_SyntheticFuels!$C$4:$C$1000))*1,("Var_cap"=[1]OUT_SyntheticFuels!$B$4:$B$1000)*1,[1]OUT_SyntheticFuels!M$4:M$1000)</f>
        <v>2.6361637161927493E-2</v>
      </c>
      <c r="O2023" s="1" cm="1">
        <f t="array" ref="O2023">SUMPRODUCT(ISNUMBER(SEARCH("SUP_ELCH2*",[1]OUT_SyntheticFuels!$C$4:$C$1000))*1,("Var_cap"=[1]OUT_SyntheticFuels!$B$4:$B$1000)*1,[1]OUT_SyntheticFuels!N$4:N$1000)</f>
        <v>6.4236455876060486E-2</v>
      </c>
      <c r="P2023" s="1" cm="1">
        <f t="array" ref="P2023">SUMPRODUCT(ISNUMBER(SEARCH("SUP_ELCH2*",[1]OUT_SyntheticFuels!$C$4:$C$1000))*1,("Var_cap"=[1]OUT_SyntheticFuels!$B$4:$B$1000)*1,[1]OUT_SyntheticFuels!O$4:O$1000)</f>
        <v>7.4920905687286626E-2</v>
      </c>
      <c r="Q2023" s="1" cm="1">
        <f t="array" ref="Q2023">SUMPRODUCT(ISNUMBER(SEARCH("SUP_ELCH2*",[1]OUT_SyntheticFuels!$C$4:$C$1000))*1,("Var_cap"=[1]OUT_SyntheticFuels!$B$4:$B$1000)*1,[1]OUT_SyntheticFuels!P$4:P$1000)</f>
        <v>8.2022805823894526E-2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5.8726872070713097E-4</v>
      </c>
      <c r="G2024" s="1">
        <f t="shared" ref="G2024" si="2189">G2023-G2025-G2026</f>
        <v>5.9812605268138317E-4</v>
      </c>
      <c r="H2024" s="1">
        <f t="shared" ref="H2024" si="2190">H2023-H2025-H2026</f>
        <v>6.2110841802537591E-4</v>
      </c>
      <c r="I2024" s="1">
        <f t="shared" ref="I2024" si="2191">I2023-I2025-I2026</f>
        <v>1.5971748377165797E-3</v>
      </c>
      <c r="J2024" s="1">
        <f t="shared" ref="J2024" si="2192">J2023-J2025-J2026</f>
        <v>5.0304207470052197E-3</v>
      </c>
      <c r="K2024" s="1">
        <f t="shared" ref="K2024" si="2193">K2023-K2025-K2026</f>
        <v>6.850191321157887E-3</v>
      </c>
      <c r="L2024" s="1">
        <f t="shared" ref="L2024:O2024" si="2194">L2023-L2025-L2026</f>
        <v>6.6049834030123041E-3</v>
      </c>
      <c r="M2024" s="1">
        <f t="shared" si="2194"/>
        <v>2.4573585104481255E-2</v>
      </c>
      <c r="N2024" s="1">
        <f t="shared" si="2194"/>
        <v>2.2656951184036701E-2</v>
      </c>
      <c r="O2024" s="1">
        <f t="shared" si="2194"/>
        <v>5.9587533753535149E-2</v>
      </c>
      <c r="P2024" s="1">
        <f>P2023-P2025-P2026</f>
        <v>7.0391455777140538E-2</v>
      </c>
      <c r="Q2024" s="1">
        <f>Q2023-Q2025-Q2026</f>
        <v>7.3353974600456201E-2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3.1144613873752197E-5</v>
      </c>
      <c r="J2025" s="1" cm="1">
        <f t="array" ref="J2025">SUMPRODUCT(ISNUMBER(SEARCH("SUP_ELCH2*D",[1]OUT_SyntheticFuels!$C$4:$C$1000))*1,("Var_cap"=[1]OUT_SyntheticFuels!$B$4:$B$1000)*1,[1]OUT_SyntheticFuels!I$4:I$1000)</f>
        <v>2.0251151899772099E-4</v>
      </c>
      <c r="K2025" s="1" cm="1">
        <f t="array" ref="K2025">SUMPRODUCT(ISNUMBER(SEARCH("SUP_ELCH2*D",[1]OUT_SyntheticFuels!$C$4:$C$1000))*1,("Var_cap"=[1]OUT_SyntheticFuels!$B$4:$B$1000)*1,[1]OUT_SyntheticFuels!J$4:J$1000)</f>
        <v>5.54799836075759E-4</v>
      </c>
      <c r="L2025" s="1" cm="1">
        <f t="array" ref="L2025">SUMPRODUCT(ISNUMBER(SEARCH("SUP_ELCH2*D",[1]OUT_SyntheticFuels!$C$4:$C$1000))*1,("Var_cap"=[1]OUT_SyntheticFuels!$B$4:$B$1000)*1,[1]OUT_SyntheticFuels!K$4:K$1000)</f>
        <v>6.92238012170439E-4</v>
      </c>
      <c r="M2025" s="1" cm="1">
        <f t="array" ref="M2025">SUMPRODUCT(ISNUMBER(SEARCH("SUP_ELCH2*D",[1]OUT_SyntheticFuels!$C$4:$C$1000))*1,("Var_cap"=[1]OUT_SyntheticFuels!$B$4:$B$1000)*1,[1]OUT_SyntheticFuels!L$4:L$1000)</f>
        <v>8.5952190428443198E-4</v>
      </c>
      <c r="N2025" s="1" cm="1">
        <f t="array" ref="N2025">SUMPRODUCT(ISNUMBER(SEARCH("SUP_ELCH2*D",[1]OUT_SyntheticFuels!$C$4:$C$1000))*1,("Var_cap"=[1]OUT_SyntheticFuels!$B$4:$B$1000)*1,[1]OUT_SyntheticFuels!M$4:M$1000)</f>
        <v>7.6313362374934703E-4</v>
      </c>
      <c r="O2025" s="1" cm="1">
        <f t="array" ref="O2025">SUMPRODUCT(ISNUMBER(SEARCH("SUP_ELCH2*D",[1]OUT_SyntheticFuels!$C$4:$C$1000))*1,("Var_cap"=[1]OUT_SyntheticFuels!$B$4:$B$1000)*1,[1]OUT_SyntheticFuels!N$4:N$1000)</f>
        <v>9.1400216823204702E-4</v>
      </c>
      <c r="P2025" s="1" cm="1">
        <f t="array" ref="P2025">SUMPRODUCT(ISNUMBER(SEARCH("SUP_ELCH2*D",[1]OUT_SyntheticFuels!$C$4:$C$1000))*1,("Var_cap"=[1]OUT_SyntheticFuels!$B$4:$B$1000)*1,[1]OUT_SyntheticFuels!O$4:O$1000)</f>
        <v>8.0475968392525697E-4</v>
      </c>
      <c r="Q2025" s="1" cm="1">
        <f t="array" ref="Q2025">SUMPRODUCT(ISNUMBER(SEARCH("SUP_ELCH2*D",[1]OUT_SyntheticFuels!$C$4:$C$1000))*1,("Var_cap"=[1]OUT_SyntheticFuels!$B$4:$B$1000)*1,[1]OUT_SyntheticFuels!P$4:P$1000)</f>
        <v>1.6215978508985699E-3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1.6265139924045401E-3</v>
      </c>
      <c r="L2026" s="1" cm="1">
        <f t="array" ref="L2026">SUMPRODUCT(ISNUMBER(SEARCH("SUP_ELCH2*SOEC*",[1]OUT_SyntheticFuels!$C$4:$C$1000))*1,("Var_cap"=[1]OUT_SyntheticFuels!$B$4:$B$1000)*1,[1]OUT_SyntheticFuels!K$4:K$1000)</f>
        <v>2.0409498251518442E-3</v>
      </c>
      <c r="M2026" s="1" cm="1">
        <f t="array" ref="M2026">SUMPRODUCT(ISNUMBER(SEARCH("SUP_ELCH2*SOEC*",[1]OUT_SyntheticFuels!$C$4:$C$1000))*1,("Var_cap"=[1]OUT_SyntheticFuels!$B$4:$B$1000)*1,[1]OUT_SyntheticFuels!L$4:L$1000)</f>
        <v>3.4604158863574519E-3</v>
      </c>
      <c r="N2026" s="1" cm="1">
        <f t="array" ref="N2026">SUMPRODUCT(ISNUMBER(SEARCH("SUP_ELCH2*SOEC*",[1]OUT_SyntheticFuels!$C$4:$C$1000))*1,("Var_cap"=[1]OUT_SyntheticFuels!$B$4:$B$1000)*1,[1]OUT_SyntheticFuels!M$4:M$1000)</f>
        <v>2.9415523541414454E-3</v>
      </c>
      <c r="O2026" s="1" cm="1">
        <f t="array" ref="O2026">SUMPRODUCT(ISNUMBER(SEARCH("SUP_ELCH2*SOEC*",[1]OUT_SyntheticFuels!$C$4:$C$1000))*1,("Var_cap"=[1]OUT_SyntheticFuels!$B$4:$B$1000)*1,[1]OUT_SyntheticFuels!N$4:N$1000)</f>
        <v>3.7349199542932882E-3</v>
      </c>
      <c r="P2026" s="1" cm="1">
        <f t="array" ref="P2026">SUMPRODUCT(ISNUMBER(SEARCH("SUP_ELCH2*SOEC*",[1]OUT_SyntheticFuels!$C$4:$C$1000))*1,("Var_cap"=[1]OUT_SyntheticFuels!$B$4:$B$1000)*1,[1]OUT_SyntheticFuels!O$4:O$1000)</f>
        <v>3.7246902262208295E-3</v>
      </c>
      <c r="Q2026" s="1" cm="1">
        <f t="array" ref="Q2026">SUMPRODUCT(ISNUMBER(SEARCH("SUP_ELCH2*SOEC*",[1]OUT_SyntheticFuels!$C$4:$C$1000))*1,("Var_cap"=[1]OUT_SyntheticFuels!$B$4:$B$1000)*1,[1]OUT_SyntheticFuels!P$4:P$1000)</f>
        <v>7.0472333725397508E-3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2.46102424694697E-6</v>
      </c>
      <c r="J2027" s="1">
        <f t="shared" ref="J2027" si="2199">SUM(J2028:J2029)</f>
        <v>5.5846413201055198E-6</v>
      </c>
      <c r="K2027" s="1">
        <f t="shared" ref="K2027" si="2200">SUM(K2028:K2029)</f>
        <v>8.4247481915176904E-6</v>
      </c>
      <c r="L2027" s="1">
        <f t="shared" ref="L2027:O2027" si="2201">SUM(L2028:L2029)</f>
        <v>1.4015523390643831E-5</v>
      </c>
      <c r="M2027" s="1">
        <f t="shared" si="2201"/>
        <v>7.0397019227106587E-4</v>
      </c>
      <c r="N2027" s="1">
        <f t="shared" si="2201"/>
        <v>7.1202657721013986E-4</v>
      </c>
      <c r="O2027" s="1">
        <f t="shared" si="2201"/>
        <v>9.896203782133752E-4</v>
      </c>
      <c r="P2027" s="1">
        <f>SUM(P2028:P2029)</f>
        <v>9.9847848709045772E-4</v>
      </c>
      <c r="Q2027" s="1">
        <f>SUM(Q2028:Q2029)</f>
        <v>2.1766400152459708E-3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2.46102424694697E-6</v>
      </c>
      <c r="J2028" s="1" cm="1">
        <f t="array" ref="J2028">SUMPRODUCT(ISNUMBER(SEARCH("SUP_NGAH2",[1]OUT_SyntheticFuels!$C$4:$C$1000))*1,("Var_cap"=[1]OUT_SyntheticFuels!$B$4:$B$1000)*1,[1]OUT_SyntheticFuels!I$4:I$1000)-J2029</f>
        <v>5.5846413201055198E-6</v>
      </c>
      <c r="K2028" s="1" cm="1">
        <f t="array" ref="K2028">SUMPRODUCT(ISNUMBER(SEARCH("SUP_NGAH2",[1]OUT_SyntheticFuels!$C$4:$C$1000))*1,("Var_cap"=[1]OUT_SyntheticFuels!$B$4:$B$1000)*1,[1]OUT_SyntheticFuels!J$4:J$1000)-K2029</f>
        <v>8.4247481915176904E-6</v>
      </c>
      <c r="L2028" s="1" cm="1">
        <f t="array" ref="L2028">SUMPRODUCT(ISNUMBER(SEARCH("SUP_NGAH2",[1]OUT_SyntheticFuels!$C$4:$C$1000))*1,("Var_cap"=[1]OUT_SyntheticFuels!$B$4:$B$1000)*1,[1]OUT_SyntheticFuels!K$4:K$1000)-L2029</f>
        <v>1.4015523390643831E-5</v>
      </c>
      <c r="M2028" s="1" cm="1">
        <f t="array" ref="M2028">SUMPRODUCT(ISNUMBER(SEARCH("SUP_NGAH2",[1]OUT_SyntheticFuels!$C$4:$C$1000))*1,("Var_cap"=[1]OUT_SyntheticFuels!$B$4:$B$1000)*1,[1]OUT_SyntheticFuels!L$4:L$1000)-M2029</f>
        <v>7.0397019227106587E-4</v>
      </c>
      <c r="N2028" s="1" cm="1">
        <f t="array" ref="N2028">SUMPRODUCT(ISNUMBER(SEARCH("SUP_NGAH2",[1]OUT_SyntheticFuels!$C$4:$C$1000))*1,("Var_cap"=[1]OUT_SyntheticFuels!$B$4:$B$1000)*1,[1]OUT_SyntheticFuels!M$4:M$1000)-N2029</f>
        <v>7.1202657721013986E-4</v>
      </c>
      <c r="O2028" s="1" cm="1">
        <f t="array" ref="O2028">SUMPRODUCT(ISNUMBER(SEARCH("SUP_NGAH2",[1]OUT_SyntheticFuels!$C$4:$C$1000))*1,("Var_cap"=[1]OUT_SyntheticFuels!$B$4:$B$1000)*1,[1]OUT_SyntheticFuels!N$4:N$1000)-O2029</f>
        <v>9.896203782133752E-4</v>
      </c>
      <c r="P2028" s="1" cm="1">
        <f t="array" ref="P2028">SUMPRODUCT(ISNUMBER(SEARCH("SUP_NGAH2",[1]OUT_SyntheticFuels!$C$4:$C$1000))*1,("Var_cap"=[1]OUT_SyntheticFuels!$B$4:$B$1000)*1,[1]OUT_SyntheticFuels!O$4:O$1000)-P2029</f>
        <v>9.9847848709045772E-4</v>
      </c>
      <c r="Q2028" s="1" cm="1">
        <f t="array" ref="Q2028">SUMPRODUCT(ISNUMBER(SEARCH("SUP_NGAH2",[1]OUT_SyntheticFuels!$C$4:$C$1000))*1,("Var_cap"=[1]OUT_SyntheticFuels!$B$4:$B$1000)*1,[1]OUT_SyntheticFuels!P$4:P$1000)-Q2029</f>
        <v>2.1766400152459708E-3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0</v>
      </c>
      <c r="L2029" s="1" cm="1">
        <f t="array" ref="L2029">SUMPRODUCT(ISNUMBER(SEARCH("SUP_NGAH2CCS",[1]OUT_SyntheticFuels!$C$4:$C$1000))*1,("Var_cap"=[1]OUT_SyntheticFuels!$B$4:$B$1000)*1,[1]OUT_SyntheticFuels!K$4:K$1000)</f>
        <v>0</v>
      </c>
      <c r="M2029" s="1" cm="1">
        <f t="array" ref="M2029">SUMPRODUCT(ISNUMBER(SEARCH("SUP_NGAH2CCS",[1]OUT_SyntheticFuels!$C$4:$C$1000))*1,("Var_cap"=[1]OUT_SyntheticFuels!$B$4:$B$1000)*1,[1]OUT_SyntheticFuels!L$4:L$1000)</f>
        <v>0</v>
      </c>
      <c r="N2029" s="1" cm="1">
        <f t="array" ref="N2029">SUMPRODUCT(ISNUMBER(SEARCH("SUP_NGAH2CCS",[1]OUT_SyntheticFuels!$C$4:$C$1000))*1,("Var_cap"=[1]OUT_SyntheticFuels!$B$4:$B$1000)*1,[1]OUT_SyntheticFuels!M$4:M$1000)</f>
        <v>0</v>
      </c>
      <c r="O2029" s="1" cm="1">
        <f t="array" ref="O2029">SUMPRODUCT(ISNUMBER(SEARCH("SUP_NGAH2CCS",[1]OUT_SyntheticFuels!$C$4:$C$1000))*1,("Var_cap"=[1]OUT_SyntheticFuels!$B$4:$B$1000)*1,[1]OUT_SyntheticFuels!N$4:N$1000)</f>
        <v>0</v>
      </c>
      <c r="P2029" s="1" cm="1">
        <f t="array" ref="P2029">SUMPRODUCT(ISNUMBER(SEARCH("SUP_NGAH2CCS",[1]OUT_SyntheticFuels!$C$4:$C$1000))*1,("Var_cap"=[1]OUT_SyntheticFuels!$B$4:$B$1000)*1,[1]OUT_SyntheticFuels!O$4:O$1000)</f>
        <v>0</v>
      </c>
      <c r="Q2029" s="1" cm="1">
        <f t="array" ref="Q2029">SUMPRODUCT(ISNUMBER(SEARCH("SUP_NGAH2CCS",[1]OUT_SyntheticFuels!$C$4:$C$1000))*1,("Var_cap"=[1]OUT_SyntheticFuels!$B$4:$B$1000)*1,[1]OUT_SyntheticFuels!P$4:P$1000)</f>
        <v>0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7.5112847074259399E-4</v>
      </c>
      <c r="N2030" s="1">
        <f t="shared" si="2208"/>
        <v>7.5581011908611379E-4</v>
      </c>
      <c r="O2030" s="1">
        <f t="shared" si="2208"/>
        <v>1.3483897775798416E-3</v>
      </c>
      <c r="P2030" s="1">
        <f>SUM(P2031:P2032)</f>
        <v>1.4188339671042326E-3</v>
      </c>
      <c r="Q2030" s="1">
        <f>SUM(Q2031:Q2032)</f>
        <v>3.7716948992464615E-3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7.5112847074259399E-4</v>
      </c>
      <c r="N2031" s="1" cm="1">
        <f t="array" ref="N2031">SUMPRODUCT(ISNUMBER(SEARCH("SUP_WODH2",[1]OUT_SyntheticFuels!$C$4:$C$1000))*1,("Var_cap"=[1]OUT_SyntheticFuels!$B$4:$B$1000)*1,[1]OUT_SyntheticFuels!M$4:M$1000)-N2032</f>
        <v>7.5581011908611379E-4</v>
      </c>
      <c r="O2031" s="1" cm="1">
        <f t="array" ref="O2031">SUMPRODUCT(ISNUMBER(SEARCH("SUP_WODH2",[1]OUT_SyntheticFuels!$C$4:$C$1000))*1,("Var_cap"=[1]OUT_SyntheticFuels!$B$4:$B$1000)*1,[1]OUT_SyntheticFuels!N$4:N$1000)-O2032</f>
        <v>1.3483897775798416E-3</v>
      </c>
      <c r="P2031" s="1" cm="1">
        <f t="array" ref="P2031">SUMPRODUCT(ISNUMBER(SEARCH("SUP_WODH2",[1]OUT_SyntheticFuels!$C$4:$C$1000))*1,("Var_cap"=[1]OUT_SyntheticFuels!$B$4:$B$1000)*1,[1]OUT_SyntheticFuels!O$4:O$1000)-P2032</f>
        <v>1.4188339671042326E-3</v>
      </c>
      <c r="Q2031" s="1" cm="1">
        <f t="array" ref="Q2031">SUMPRODUCT(ISNUMBER(SEARCH("SUP_WODH2",[1]OUT_SyntheticFuels!$C$4:$C$1000))*1,("Var_cap"=[1]OUT_SyntheticFuels!$B$4:$B$1000)*1,[1]OUT_SyntheticFuels!P$4:P$1000)-Q2032</f>
        <v>3.7716948992464615E-3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</v>
      </c>
      <c r="N2032" s="1" cm="1">
        <f t="array" ref="N2032">SUMPRODUCT(ISNUMBER(SEARCH("SUP_WODH2CCS",[1]OUT_SyntheticFuels!$C$4:$C$1000))*1,("Var_cap"=[1]OUT_SyntheticFuels!$B$4:$B$1000)*1,[1]OUT_SyntheticFuels!M$4:M$1000)</f>
        <v>0</v>
      </c>
      <c r="O2032" s="1" cm="1">
        <f t="array" ref="O2032">SUMPRODUCT(ISNUMBER(SEARCH("SUP_WODH2CCS",[1]OUT_SyntheticFuels!$C$4:$C$1000))*1,("Var_cap"=[1]OUT_SyntheticFuels!$B$4:$B$1000)*1,[1]OUT_SyntheticFuels!N$4:N$1000)</f>
        <v>0</v>
      </c>
      <c r="P2032" s="1" cm="1">
        <f t="array" ref="P2032">SUMPRODUCT(ISNUMBER(SEARCH("SUP_WODH2CCS",[1]OUT_SyntheticFuels!$C$4:$C$1000))*1,("Var_cap"=[1]OUT_SyntheticFuels!$B$4:$B$1000)*1,[1]OUT_SyntheticFuels!O$4:O$1000)</f>
        <v>0</v>
      </c>
      <c r="Q2032" s="1" cm="1">
        <f t="array" ref="Q2032">SUMPRODUCT(ISNUMBER(SEARCH("SUP_WODH2CCS",[1]OUT_SyntheticFuels!$C$4:$C$1000))*1,("Var_cap"=[1]OUT_SyntheticFuels!$B$4:$B$1000)*1,[1]OUT_SyntheticFuels!P$4:P$1000)</f>
        <v>0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3.4567798361330865E-2</v>
      </c>
      <c r="G2034" s="7" cm="1">
        <f t="array" ref="G2034">SUMPRODUCT(("CT_CWODBDS"=[1]OUT_SyntheticFuels!$C$4:$C$1000)*1,("Var_cap"=[1]OUT_SyntheticFuels!$B$4:$B$1000)*1,[1]OUT_SyntheticFuels!F$4:F$1000)</f>
        <v>3.3053430963033689E-2</v>
      </c>
      <c r="H2034" s="7" cm="1">
        <f t="array" ref="H2034">SUMPRODUCT(("CT_CWODBDS"=[1]OUT_SyntheticFuels!$C$4:$C$1000)*1,("Var_cap"=[1]OUT_SyntheticFuels!$B$4:$B$1000)*1,[1]OUT_SyntheticFuels!G$4:G$1000)</f>
        <v>3.2627628357652212E-2</v>
      </c>
      <c r="I2034" s="7" cm="1">
        <f t="array" ref="I2034">SUMPRODUCT(("CT_CWODBDS"=[1]OUT_SyntheticFuels!$C$4:$C$1000)*1,("Var_cap"=[1]OUT_SyntheticFuels!$B$4:$B$1000)*1,[1]OUT_SyntheticFuels!H$4:H$1000)</f>
        <v>1.8486463263230057E-4</v>
      </c>
      <c r="J2034" s="7" cm="1">
        <f t="array" ref="J2034">SUMPRODUCT(("CT_CWODBDS"=[1]OUT_SyntheticFuels!$C$4:$C$1000)*1,("Var_cap"=[1]OUT_SyntheticFuels!$B$4:$B$1000)*1,[1]OUT_SyntheticFuels!I$4:I$1000)</f>
        <v>1.3002212322937683E-4</v>
      </c>
      <c r="K2034" s="7" cm="1">
        <f t="array" ref="K2034">SUMPRODUCT(("CT_CWODBDS"=[1]OUT_SyntheticFuels!$C$4:$C$1000)*1,("Var_cap"=[1]OUT_SyntheticFuels!$B$4:$B$1000)*1,[1]OUT_SyntheticFuels!J$4:J$1000)</f>
        <v>1.7171607162527988E-4</v>
      </c>
      <c r="L2034" s="7" cm="1">
        <f t="array" ref="L2034">SUMPRODUCT(("CT_CWODBDS"=[1]OUT_SyntheticFuels!$C$4:$C$1000)*1,("Var_cap"=[1]OUT_SyntheticFuels!$B$4:$B$1000)*1,[1]OUT_SyntheticFuels!K$4:K$1000)</f>
        <v>1.9982134190813853E-4</v>
      </c>
      <c r="M2034" s="7" cm="1">
        <f t="array" ref="M2034">SUMPRODUCT(("CT_CWODBDS"=[1]OUT_SyntheticFuels!$C$4:$C$1000)*1,("Var_cap"=[1]OUT_SyntheticFuels!$B$4:$B$1000)*1,[1]OUT_SyntheticFuels!L$4:L$1000)</f>
        <v>8.7791748238473738E-4</v>
      </c>
      <c r="N2034" s="7" cm="1">
        <f t="array" ref="N2034">SUMPRODUCT(("CT_CWODBDS"=[1]OUT_SyntheticFuels!$C$4:$C$1000)*1,("Var_cap"=[1]OUT_SyntheticFuels!$B$4:$B$1000)*1,[1]OUT_SyntheticFuels!M$4:M$1000)</f>
        <v>9.0006532300733661E-4</v>
      </c>
      <c r="O2034" s="7" cm="1">
        <f t="array" ref="O2034">SUMPRODUCT(("CT_CWODBDS"=[1]OUT_SyntheticFuels!$C$4:$C$1000)*1,("Var_cap"=[1]OUT_SyntheticFuels!$B$4:$B$1000)*1,[1]OUT_SyntheticFuels!N$4:N$1000)</f>
        <v>7.8690222371412162E-3</v>
      </c>
      <c r="P2034" s="7" cm="1">
        <f t="array" ref="P2034">SUMPRODUCT(("CT_CWODBDS"=[1]OUT_SyntheticFuels!$C$4:$C$1000)*1,("Var_cap"=[1]OUT_SyntheticFuels!$B$4:$B$1000)*1,[1]OUT_SyntheticFuels!O$4:O$1000)</f>
        <v>7.0675350077045687E-2</v>
      </c>
      <c r="Q2034" s="7" cm="1">
        <f t="array" ref="Q2034">SUMPRODUCT(("CT_CWODBDS"=[1]OUT_SyntheticFuels!$C$4:$C$1000)*1,("Var_cap"=[1]OUT_SyntheticFuels!$B$4:$B$1000)*1,[1]OUT_SyntheticFuels!P$4:P$1000)</f>
        <v>7.3862204979372278E-2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0</v>
      </c>
      <c r="L2035" s="7" cm="1">
        <f t="array" ref="L2035">SUMPRODUCT(("CT_CWODBDSCCS"=[1]OUT_SyntheticFuels!$C$4:$C$1000)*1,("Var_cap"=[1]OUT_SyntheticFuels!$B$4:$B$1000)*1,[1]OUT_SyntheticFuels!K$4:K$1000)</f>
        <v>0</v>
      </c>
      <c r="M2035" s="7" cm="1">
        <f t="array" ref="M2035">SUMPRODUCT(("CT_CWODBDSCCS"=[1]OUT_SyntheticFuels!$C$4:$C$1000)*1,("Var_cap"=[1]OUT_SyntheticFuels!$B$4:$B$1000)*1,[1]OUT_SyntheticFuels!L$4:L$1000)</f>
        <v>0</v>
      </c>
      <c r="N2035" s="7" cm="1">
        <f t="array" ref="N2035">SUMPRODUCT(("CT_CWODBDSCCS"=[1]OUT_SyntheticFuels!$C$4:$C$1000)*1,("Var_cap"=[1]OUT_SyntheticFuels!$B$4:$B$1000)*1,[1]OUT_SyntheticFuels!M$4:M$1000)</f>
        <v>0</v>
      </c>
      <c r="O2035" s="7" cm="1">
        <f t="array" ref="O2035">SUMPRODUCT(("CT_CWODBDSCCS"=[1]OUT_SyntheticFuels!$C$4:$C$1000)*1,("Var_cap"=[1]OUT_SyntheticFuels!$B$4:$B$1000)*1,[1]OUT_SyntheticFuels!N$4:N$1000)</f>
        <v>0</v>
      </c>
      <c r="P2035" s="7" cm="1">
        <f t="array" ref="P2035">SUMPRODUCT(("CT_CWODBDSCCS"=[1]OUT_SyntheticFuels!$C$4:$C$1000)*1,("Var_cap"=[1]OUT_SyntheticFuels!$B$4:$B$1000)*1,[1]OUT_SyntheticFuels!O$4:O$1000)</f>
        <v>0</v>
      </c>
      <c r="Q2035" s="7" cm="1">
        <f t="array" ref="Q2035">SUMPRODUCT(("CT_CWODBDSCCS"=[1]OUT_SyntheticFuels!$C$4:$C$1000)*1,("Var_cap"=[1]OUT_SyntheticFuels!$B$4:$B$1000)*1,[1]OUT_SyntheticFuels!P$4:P$1000)</f>
        <v>0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7.1928185005478498E-3</v>
      </c>
      <c r="G2036" s="7" cm="1">
        <f t="array" ref="G2036">SUMPRODUCT(("CT_CWODETH"=[1]OUT_SyntheticFuels!$C$4:$C$1000)*1,("Var_cap"=[1]OUT_SyntheticFuels!$B$4:$B$1000)*1,[1]OUT_SyntheticFuels!F$4:F$1000)</f>
        <v>1.740697765415895E-4</v>
      </c>
      <c r="H2036" s="7" cm="1">
        <f t="array" ref="H2036">SUMPRODUCT(("CT_CWODETH"=[1]OUT_SyntheticFuels!$C$4:$C$1000)*1,("Var_cap"=[1]OUT_SyntheticFuels!$B$4:$B$1000)*1,[1]OUT_SyntheticFuels!G$4:G$1000)</f>
        <v>1.7220561207547964E-4</v>
      </c>
      <c r="I2036" s="7" cm="1">
        <f t="array" ref="I2036">SUMPRODUCT(("CT_CWODETH"=[1]OUT_SyntheticFuels!$C$4:$C$1000)*1,("Var_cap"=[1]OUT_SyntheticFuels!$B$4:$B$1000)*1,[1]OUT_SyntheticFuels!H$4:H$1000)</f>
        <v>1.0551410153640008E-4</v>
      </c>
      <c r="J2036" s="7" cm="1">
        <f t="array" ref="J2036">SUMPRODUCT(("CT_CWODETH"=[1]OUT_SyntheticFuels!$C$4:$C$1000)*1,("Var_cap"=[1]OUT_SyntheticFuels!$B$4:$B$1000)*1,[1]OUT_SyntheticFuels!I$4:I$1000)</f>
        <v>1.1040698336708E-4</v>
      </c>
      <c r="K2036" s="7" cm="1">
        <f t="array" ref="K2036">SUMPRODUCT(("CT_CWODETH"=[1]OUT_SyntheticFuels!$C$4:$C$1000)*1,("Var_cap"=[1]OUT_SyntheticFuels!$B$4:$B$1000)*1,[1]OUT_SyntheticFuels!J$4:J$1000)</f>
        <v>8.2606522083719831E-5</v>
      </c>
      <c r="L2036" s="7" cm="1">
        <f t="array" ref="L2036">SUMPRODUCT(("CT_CWODETH"=[1]OUT_SyntheticFuels!$C$4:$C$1000)*1,("Var_cap"=[1]OUT_SyntheticFuels!$B$4:$B$1000)*1,[1]OUT_SyntheticFuels!K$4:K$1000)</f>
        <v>8.2274760934193184E-5</v>
      </c>
      <c r="M2036" s="7" cm="1">
        <f t="array" ref="M2036">SUMPRODUCT(("CT_CWODETH"=[1]OUT_SyntheticFuels!$C$4:$C$1000)*1,("Var_cap"=[1]OUT_SyntheticFuels!$B$4:$B$1000)*1,[1]OUT_SyntheticFuels!L$4:L$1000)</f>
        <v>1.587842920578868E-4</v>
      </c>
      <c r="N2036" s="7" cm="1">
        <f t="array" ref="N2036">SUMPRODUCT(("CT_CWODETH"=[1]OUT_SyntheticFuels!$C$4:$C$1000)*1,("Var_cap"=[1]OUT_SyntheticFuels!$B$4:$B$1000)*1,[1]OUT_SyntheticFuels!M$4:M$1000)</f>
        <v>1.4897023302288471E-4</v>
      </c>
      <c r="O2036" s="7" cm="1">
        <f t="array" ref="O2036">SUMPRODUCT(("CT_CWODETH"=[1]OUT_SyntheticFuels!$C$4:$C$1000)*1,("Var_cap"=[1]OUT_SyntheticFuels!$B$4:$B$1000)*1,[1]OUT_SyntheticFuels!N$4:N$1000)</f>
        <v>2.404689629368108E-4</v>
      </c>
      <c r="P2036" s="7" cm="1">
        <f t="array" ref="P2036">SUMPRODUCT(("CT_CWODETH"=[1]OUT_SyntheticFuels!$C$4:$C$1000)*1,("Var_cap"=[1]OUT_SyntheticFuels!$B$4:$B$1000)*1,[1]OUT_SyntheticFuels!O$4:O$1000)</f>
        <v>2.1172691226164586E-4</v>
      </c>
      <c r="Q2036" s="7" cm="1">
        <f t="array" ref="Q2036">SUMPRODUCT(("CT_CWODETH"=[1]OUT_SyntheticFuels!$C$4:$C$1000)*1,("Var_cap"=[1]OUT_SyntheticFuels!$B$4:$B$1000)*1,[1]OUT_SyntheticFuels!P$4:P$1000)</f>
        <v>4.3833710609597767E-4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0</v>
      </c>
      <c r="L2037" s="7" cm="1">
        <f t="array" ref="L2037">SUMPRODUCT(("CT_CWODETHCCS"=[1]OUT_SyntheticFuels!$C$4:$C$1000)*1,("Var_cap"=[1]OUT_SyntheticFuels!$B$4:$B$1000)*1,[1]OUT_SyntheticFuels!K$4:K$1000)</f>
        <v>0</v>
      </c>
      <c r="M2037" s="7" cm="1">
        <f t="array" ref="M2037">SUMPRODUCT(("CT_CWODETHCCS"=[1]OUT_SyntheticFuels!$C$4:$C$1000)*1,("Var_cap"=[1]OUT_SyntheticFuels!$B$4:$B$1000)*1,[1]OUT_SyntheticFuels!L$4:L$1000)</f>
        <v>0</v>
      </c>
      <c r="N2037" s="7" cm="1">
        <f t="array" ref="N2037">SUMPRODUCT(("CT_CWODETHCCS"=[1]OUT_SyntheticFuels!$C$4:$C$1000)*1,("Var_cap"=[1]OUT_SyntheticFuels!$B$4:$B$1000)*1,[1]OUT_SyntheticFuels!M$4:M$1000)</f>
        <v>0</v>
      </c>
      <c r="O2037" s="7" cm="1">
        <f t="array" ref="O2037">SUMPRODUCT(("CT_CWODETHCCS"=[1]OUT_SyntheticFuels!$C$4:$C$1000)*1,("Var_cap"=[1]OUT_SyntheticFuels!$B$4:$B$1000)*1,[1]OUT_SyntheticFuels!N$4:N$1000)</f>
        <v>0</v>
      </c>
      <c r="P2037" s="7" cm="1">
        <f t="array" ref="P2037">SUMPRODUCT(("CT_CWODETHCCS"=[1]OUT_SyntheticFuels!$C$4:$C$1000)*1,("Var_cap"=[1]OUT_SyntheticFuels!$B$4:$B$1000)*1,[1]OUT_SyntheticFuels!O$4:O$1000)</f>
        <v>0</v>
      </c>
      <c r="Q2037" s="7" cm="1">
        <f t="array" ref="Q2037">SUMPRODUCT(("CT_CWODETHCCS"=[1]OUT_SyntheticFuels!$C$4:$C$1000)*1,("Var_cap"=[1]OUT_SyntheticFuels!$B$4:$B$1000)*1,[1]OUT_SyntheticFuels!P$4:P$1000)</f>
        <v>0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5.3916164209403497E-2</v>
      </c>
      <c r="G2038" s="7" cm="1">
        <f t="array" ref="G2038">SUMPRODUCT(("SUP_MNRBIO"=[1]OUT_SyntheticFuels!$C$4:$C$1000)*1,("Var_cap"=[1]OUT_SyntheticFuels!$B$4:$B$1000)*1,[1]OUT_SyntheticFuels!F$4:F$1000)</f>
        <v>0.15753209887293981</v>
      </c>
      <c r="H2038" s="7" cm="1">
        <f t="array" ref="H2038">SUMPRODUCT(("SUP_MNRBIO"=[1]OUT_SyntheticFuels!$C$4:$C$1000)*1,("Var_cap"=[1]OUT_SyntheticFuels!$B$4:$B$1000)*1,[1]OUT_SyntheticFuels!G$4:G$1000)</f>
        <v>0.162397921818974</v>
      </c>
      <c r="I2038" s="7" cm="1">
        <f t="array" ref="I2038">SUMPRODUCT(("SUP_MNRBIO"=[1]OUT_SyntheticFuels!$C$4:$C$1000)*1,("Var_cap"=[1]OUT_SyntheticFuels!$B$4:$B$1000)*1,[1]OUT_SyntheticFuels!H$4:H$1000)</f>
        <v>0.16240477548388688</v>
      </c>
      <c r="J2038" s="7" cm="1">
        <f t="array" ref="J2038">SUMPRODUCT(("SUP_MNRBIO"=[1]OUT_SyntheticFuels!$C$4:$C$1000)*1,("Var_cap"=[1]OUT_SyntheticFuels!$B$4:$B$1000)*1,[1]OUT_SyntheticFuels!I$4:I$1000)</f>
        <v>0.16243687812848209</v>
      </c>
      <c r="K2038" s="7" cm="1">
        <f t="array" ref="K2038">SUMPRODUCT(("SUP_MNRBIO"=[1]OUT_SyntheticFuels!$C$4:$C$1000)*1,("Var_cap"=[1]OUT_SyntheticFuels!$B$4:$B$1000)*1,[1]OUT_SyntheticFuels!J$4:J$1000)</f>
        <v>0.1624507152006229</v>
      </c>
      <c r="L2038" s="7" cm="1">
        <f t="array" ref="L2038">SUMPRODUCT(("SUP_MNRBIO"=[1]OUT_SyntheticFuels!$C$4:$C$1000)*1,("Var_cap"=[1]OUT_SyntheticFuels!$B$4:$B$1000)*1,[1]OUT_SyntheticFuels!K$4:K$1000)</f>
        <v>0.16245208603690275</v>
      </c>
      <c r="M2038" s="7" cm="1">
        <f t="array" ref="M2038">SUMPRODUCT(("SUP_MNRBIO"=[1]OUT_SyntheticFuels!$C$4:$C$1000)*1,("Var_cap"=[1]OUT_SyntheticFuels!$B$4:$B$1000)*1,[1]OUT_SyntheticFuels!L$4:L$1000)</f>
        <v>0.16247822082046773</v>
      </c>
      <c r="N2038" s="7" cm="1">
        <f t="array" ref="N2038">SUMPRODUCT(("SUP_MNRBIO"=[1]OUT_SyntheticFuels!$C$4:$C$1000)*1,("Var_cap"=[1]OUT_SyntheticFuels!$B$4:$B$1000)*1,[1]OUT_SyntheticFuels!M$4:M$1000)</f>
        <v>0.16245989474212807</v>
      </c>
      <c r="O2038" s="7" cm="1">
        <f t="array" ref="O2038">SUMPRODUCT(("SUP_MNRBIO"=[1]OUT_SyntheticFuels!$C$4:$C$1000)*1,("Var_cap"=[1]OUT_SyntheticFuels!$B$4:$B$1000)*1,[1]OUT_SyntheticFuels!N$4:N$1000)</f>
        <v>0.16248392896792616</v>
      </c>
      <c r="P2038" s="7" cm="1">
        <f t="array" ref="P2038">SUMPRODUCT(("SUP_MNRBIO"=[1]OUT_SyntheticFuels!$C$4:$C$1000)*1,("Var_cap"=[1]OUT_SyntheticFuels!$B$4:$B$1000)*1,[1]OUT_SyntheticFuels!O$4:O$1000)</f>
        <v>0.16248277107782536</v>
      </c>
      <c r="Q2038" s="7" cm="1">
        <f t="array" ref="Q2038">SUMPRODUCT(("SUP_MNRBIO"=[1]OUT_SyntheticFuels!$C$4:$C$1000)*1,("Var_cap"=[1]OUT_SyntheticFuels!$B$4:$B$1000)*1,[1]OUT_SyntheticFuels!P$4:P$1000)</f>
        <v>0.16255671071582914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0.21267530365764348</v>
      </c>
      <c r="G2039" s="7" cm="1">
        <f t="array" ref="G2039">SUMPRODUCT(("SUP_WSTBIO"=[1]OUT_SyntheticFuels!$C$4:$C$1000)*1,("Var_cap"=[1]OUT_SyntheticFuels!$B$4:$B$1000)*1,[1]OUT_SyntheticFuels!F$4:F$1000)</f>
        <v>0.21996699890819207</v>
      </c>
      <c r="H2039" s="7" cm="1">
        <f t="array" ref="H2039">SUMPRODUCT(("SUP_WSTBIO"=[1]OUT_SyntheticFuels!$C$4:$C$1000)*1,("Var_cap"=[1]OUT_SyntheticFuels!$B$4:$B$1000)*1,[1]OUT_SyntheticFuels!G$4:G$1000)</f>
        <v>0.21996341804328703</v>
      </c>
      <c r="I2039" s="7" cm="1">
        <f t="array" ref="I2039">SUMPRODUCT(("SUP_WSTBIO"=[1]OUT_SyntheticFuels!$C$4:$C$1000)*1,("Var_cap"=[1]OUT_SyntheticFuels!$B$4:$B$1000)*1,[1]OUT_SyntheticFuels!H$4:H$1000)</f>
        <v>0.2192308289696914</v>
      </c>
      <c r="J2039" s="7" cm="1">
        <f t="array" ref="J2039">SUMPRODUCT(("SUP_WSTBIO"=[1]OUT_SyntheticFuels!$C$4:$C$1000)*1,("Var_cap"=[1]OUT_SyntheticFuels!$B$4:$B$1000)*1,[1]OUT_SyntheticFuels!I$4:I$1000)</f>
        <v>0.21877246028185846</v>
      </c>
      <c r="K2039" s="7" cm="1">
        <f t="array" ref="K2039">SUMPRODUCT(("SUP_WSTBIO"=[1]OUT_SyntheticFuels!$C$4:$C$1000)*1,("Var_cap"=[1]OUT_SyntheticFuels!$B$4:$B$1000)*1,[1]OUT_SyntheticFuels!J$4:J$1000)</f>
        <v>0.21263016972382476</v>
      </c>
      <c r="L2039" s="7" cm="1">
        <f t="array" ref="L2039">SUMPRODUCT(("SUP_WSTBIO"=[1]OUT_SyntheticFuels!$C$4:$C$1000)*1,("Var_cap"=[1]OUT_SyntheticFuels!$B$4:$B$1000)*1,[1]OUT_SyntheticFuels!K$4:K$1000)</f>
        <v>0.20655612794777464</v>
      </c>
      <c r="M2039" s="7" cm="1">
        <f t="array" ref="M2039">SUMPRODUCT(("SUP_WSTBIO"=[1]OUT_SyntheticFuels!$C$4:$C$1000)*1,("Var_cap"=[1]OUT_SyntheticFuels!$B$4:$B$1000)*1,[1]OUT_SyntheticFuels!L$4:L$1000)</f>
        <v>0.20048833068829283</v>
      </c>
      <c r="N2039" s="7" cm="1">
        <f t="array" ref="N2039">SUMPRODUCT(("SUP_WSTBIO"=[1]OUT_SyntheticFuels!$C$4:$C$1000)*1,("Var_cap"=[1]OUT_SyntheticFuels!$B$4:$B$1000)*1,[1]OUT_SyntheticFuels!M$4:M$1000)</f>
        <v>0.20046929049730058</v>
      </c>
      <c r="O2039" s="7" cm="1">
        <f t="array" ref="O2039">SUMPRODUCT(("SUP_WSTBIO"=[1]OUT_SyntheticFuels!$C$4:$C$1000)*1,("Var_cap"=[1]OUT_SyntheticFuels!$B$4:$B$1000)*1,[1]OUT_SyntheticFuels!N$4:N$1000)</f>
        <v>0.2004593693526753</v>
      </c>
      <c r="P2039" s="7" cm="1">
        <f t="array" ref="P2039">SUMPRODUCT(("SUP_WSTBIO"=[1]OUT_SyntheticFuels!$C$4:$C$1000)*1,("Var_cap"=[1]OUT_SyntheticFuels!$B$4:$B$1000)*1,[1]OUT_SyntheticFuels!O$4:O$1000)</f>
        <v>0.20045525482221538</v>
      </c>
      <c r="Q2039" s="7" cm="1">
        <f t="array" ref="Q2039">SUMPRODUCT(("SUP_WSTBIO"=[1]OUT_SyntheticFuels!$C$4:$C$1000)*1,("Var_cap"=[1]OUT_SyntheticFuels!$B$4:$B$1000)*1,[1]OUT_SyntheticFuels!P$4:P$1000)</f>
        <v>0.2003731418856759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1.02663830322953E-4</v>
      </c>
      <c r="L2041" s="7" cm="1">
        <f t="array" ref="L2041">SUMPRODUCT(("SUP_WSTHTGBIO"=[1]OUT_SyntheticFuels!$C$4:$C$1000)*1,("Var_cap"=[1]OUT_SyntheticFuels!$B$4:$B$1000)*1,[1]OUT_SyntheticFuels!K$4:K$1000)</f>
        <v>1.0924795748820353E-4</v>
      </c>
      <c r="M2041" s="7" cm="1">
        <f t="array" ref="M2041">SUMPRODUCT(("SUP_WSTHTGBIO"=[1]OUT_SyntheticFuels!$C$4:$C$1000)*1,("Var_cap"=[1]OUT_SyntheticFuels!$B$4:$B$1000)*1,[1]OUT_SyntheticFuels!L$4:L$1000)</f>
        <v>1.3839873273543147E-4</v>
      </c>
      <c r="N2041" s="7" cm="1">
        <f t="array" ref="N2041">SUMPRODUCT(("SUP_WSTHTGBIO"=[1]OUT_SyntheticFuels!$C$4:$C$1000)*1,("Var_cap"=[1]OUT_SyntheticFuels!$B$4:$B$1000)*1,[1]OUT_SyntheticFuels!M$4:M$1000)</f>
        <v>1.2837114677653001E-4</v>
      </c>
      <c r="O2041" s="7" cm="1">
        <f t="array" ref="O2041">SUMPRODUCT(("SUP_WSTHTGBIO"=[1]OUT_SyntheticFuels!$C$4:$C$1000)*1,("Var_cap"=[1]OUT_SyntheticFuels!$B$4:$B$1000)*1,[1]OUT_SyntheticFuels!N$4:N$1000)</f>
        <v>1.676292972280705E-4</v>
      </c>
      <c r="P2041" s="7" cm="1">
        <f t="array" ref="P2041">SUMPRODUCT(("SUP_WSTHTGBIO"=[1]OUT_SyntheticFuels!$C$4:$C$1000)*1,("Var_cap"=[1]OUT_SyntheticFuels!$B$4:$B$1000)*1,[1]OUT_SyntheticFuels!O$4:O$1000)</f>
        <v>1.6323808328538194E-4</v>
      </c>
      <c r="Q2041" s="7" cm="1">
        <f t="array" ref="Q2041">SUMPRODUCT(("SUP_WSTHTGBIO"=[1]OUT_SyntheticFuels!$C$4:$C$1000)*1,("Var_cap"=[1]OUT_SyntheticFuels!$B$4:$B$1000)*1,[1]OUT_SyntheticFuels!P$4:P$1000)</f>
        <v>3.1564768193419765E-4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0</v>
      </c>
      <c r="L2042" s="7" cm="1">
        <f t="array" ref="L2042">SUMPRODUCT(("SUP_WSTHTGBIOCCS"=[1]OUT_SyntheticFuels!$C$4:$C$1000)*1,("Var_cap"=[1]OUT_SyntheticFuels!$B$4:$B$1000)*1,[1]OUT_SyntheticFuels!K$4:K$1000)</f>
        <v>0</v>
      </c>
      <c r="M2042" s="7" cm="1">
        <f t="array" ref="M2042">SUMPRODUCT(("SUP_WSTHTGBIOCCS"=[1]OUT_SyntheticFuels!$C$4:$C$1000)*1,("Var_cap"=[1]OUT_SyntheticFuels!$B$4:$B$1000)*1,[1]OUT_SyntheticFuels!L$4:L$1000)</f>
        <v>0</v>
      </c>
      <c r="N2042" s="7" cm="1">
        <f t="array" ref="N2042">SUMPRODUCT(("SUP_WSTHTGBIOCCS"=[1]OUT_SyntheticFuels!$C$4:$C$1000)*1,("Var_cap"=[1]OUT_SyntheticFuels!$B$4:$B$1000)*1,[1]OUT_SyntheticFuels!M$4:M$1000)</f>
        <v>0</v>
      </c>
      <c r="O2042" s="7" cm="1">
        <f t="array" ref="O2042">SUMPRODUCT(("SUP_WSTHTGBIOCCS"=[1]OUT_SyntheticFuels!$C$4:$C$1000)*1,("Var_cap"=[1]OUT_SyntheticFuels!$B$4:$B$1000)*1,[1]OUT_SyntheticFuels!N$4:N$1000)</f>
        <v>0</v>
      </c>
      <c r="P2042" s="7" cm="1">
        <f t="array" ref="P2042">SUMPRODUCT(("SUP_WSTHTGBIOCCS"=[1]OUT_SyntheticFuels!$C$4:$C$1000)*1,("Var_cap"=[1]OUT_SyntheticFuels!$B$4:$B$1000)*1,[1]OUT_SyntheticFuels!O$4:O$1000)</f>
        <v>0</v>
      </c>
      <c r="Q2042" s="7" cm="1">
        <f t="array" ref="Q2042">SUMPRODUCT(("SUP_WSTHTGBIOCCS"=[1]OUT_SyntheticFuels!$C$4:$C$1000)*1,("Var_cap"=[1]OUT_SyntheticFuels!$B$4:$B$1000)*1,[1]OUT_SyntheticFuels!P$4:P$1000)</f>
        <v>0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2.9676875724660898E-6</v>
      </c>
      <c r="G2043" s="7" cm="1">
        <f t="array" ref="G2043">SUMPRODUCT(("SUP_WODBIO"=[1]OUT_SyntheticFuels!$C$4:$C$1000)*1,("Var_cap"=[1]OUT_SyntheticFuels!$B$4:$B$1000)*1,[1]OUT_SyntheticFuels!F$4:F$1000)</f>
        <v>8.9505690380734275E-5</v>
      </c>
      <c r="H2043" s="7" cm="1">
        <f t="array" ref="H2043">SUMPRODUCT(("SUP_WODBIO"=[1]OUT_SyntheticFuels!$C$4:$C$1000)*1,("Var_cap"=[1]OUT_SyntheticFuels!$B$4:$B$1000)*1,[1]OUT_SyntheticFuels!G$4:G$1000)</f>
        <v>9.6421962616874331E-5</v>
      </c>
      <c r="I2043" s="7" cm="1">
        <f t="array" ref="I2043">SUMPRODUCT(("SUP_WODBIO"=[1]OUT_SyntheticFuels!$C$4:$C$1000)*1,("Var_cap"=[1]OUT_SyntheticFuels!$B$4:$B$1000)*1,[1]OUT_SyntheticFuels!H$4:H$1000)</f>
        <v>9.7608620097027577E-5</v>
      </c>
      <c r="J2043" s="7" cm="1">
        <f t="array" ref="J2043">SUMPRODUCT(("SUP_WODBIO"=[1]OUT_SyntheticFuels!$C$4:$C$1000)*1,("Var_cap"=[1]OUT_SyntheticFuels!$B$4:$B$1000)*1,[1]OUT_SyntheticFuels!I$4:I$1000)</f>
        <v>1.638212906713168E-4</v>
      </c>
      <c r="K2043" s="7" cm="1">
        <f t="array" ref="K2043">SUMPRODUCT(("SUP_WODBIO"=[1]OUT_SyntheticFuels!$C$4:$C$1000)*1,("Var_cap"=[1]OUT_SyntheticFuels!$B$4:$B$1000)*1,[1]OUT_SyntheticFuels!J$4:J$1000)</f>
        <v>1.5177038783899333E-4</v>
      </c>
      <c r="L2043" s="7" cm="1">
        <f t="array" ref="L2043">SUMPRODUCT(("SUP_WODBIO"=[1]OUT_SyntheticFuels!$C$4:$C$1000)*1,("Var_cap"=[1]OUT_SyntheticFuels!$B$4:$B$1000)*1,[1]OUT_SyntheticFuels!K$4:K$1000)</f>
        <v>1.4920853593042692E-4</v>
      </c>
      <c r="M2043" s="7" cm="1">
        <f t="array" ref="M2043">SUMPRODUCT(("SUP_WODBIO"=[1]OUT_SyntheticFuels!$C$4:$C$1000)*1,("Var_cap"=[1]OUT_SyntheticFuels!$B$4:$B$1000)*1,[1]OUT_SyntheticFuels!L$4:L$1000)</f>
        <v>2.2647314809365229E-4</v>
      </c>
      <c r="N2043" s="7" cm="1">
        <f t="array" ref="N2043">SUMPRODUCT(("SUP_WODBIO"=[1]OUT_SyntheticFuels!$C$4:$C$1000)*1,("Var_cap"=[1]OUT_SyntheticFuels!$B$4:$B$1000)*1,[1]OUT_SyntheticFuels!M$4:M$1000)</f>
        <v>1.8013577121852014E-4</v>
      </c>
      <c r="O2043" s="7" cm="1">
        <f t="array" ref="O2043">SUMPRODUCT(("SUP_WODBIO"=[1]OUT_SyntheticFuels!$C$4:$C$1000)*1,("Var_cap"=[1]OUT_SyntheticFuels!$B$4:$B$1000)*1,[1]OUT_SyntheticFuels!N$4:N$1000)</f>
        <v>2.7726736278908522E-4</v>
      </c>
      <c r="P2043" s="7" cm="1">
        <f t="array" ref="P2043">SUMPRODUCT(("SUP_WODBIO"=[1]OUT_SyntheticFuels!$C$4:$C$1000)*1,("Var_cap"=[1]OUT_SyntheticFuels!$B$4:$B$1000)*1,[1]OUT_SyntheticFuels!O$4:O$1000)</f>
        <v>2.422094517603712E-4</v>
      </c>
      <c r="Q2043" s="7" cm="1">
        <f t="array" ref="Q2043">SUMPRODUCT(("SUP_WODBIO"=[1]OUT_SyntheticFuels!$C$4:$C$1000)*1,("Var_cap"=[1]OUT_SyntheticFuels!$B$4:$B$1000)*1,[1]OUT_SyntheticFuels!P$4:P$1000)</f>
        <v>4.9400001591892099E-4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0</v>
      </c>
      <c r="L2044" s="7" cm="1">
        <f t="array" ref="L2044">SUMPRODUCT(("SUP_WODBIOCCS"=[1]OUT_SyntheticFuels!$C$4:$C$1000)*1,("Var_cap"=[1]OUT_SyntheticFuels!$B$4:$B$1000)*1,[1]OUT_SyntheticFuels!K$4:K$1000)</f>
        <v>0</v>
      </c>
      <c r="M2044" s="7" cm="1">
        <f t="array" ref="M2044">SUMPRODUCT(("SUP_WODBIOCCS"=[1]OUT_SyntheticFuels!$C$4:$C$1000)*1,("Var_cap"=[1]OUT_SyntheticFuels!$B$4:$B$1000)*1,[1]OUT_SyntheticFuels!L$4:L$1000)</f>
        <v>0</v>
      </c>
      <c r="N2044" s="7" cm="1">
        <f t="array" ref="N2044">SUMPRODUCT(("SUP_WODBIOCCS"=[1]OUT_SyntheticFuels!$C$4:$C$1000)*1,("Var_cap"=[1]OUT_SyntheticFuels!$B$4:$B$1000)*1,[1]OUT_SyntheticFuels!M$4:M$1000)</f>
        <v>0</v>
      </c>
      <c r="O2044" s="7" cm="1">
        <f t="array" ref="O2044">SUMPRODUCT(("SUP_WODBIOCCS"=[1]OUT_SyntheticFuels!$C$4:$C$1000)*1,("Var_cap"=[1]OUT_SyntheticFuels!$B$4:$B$1000)*1,[1]OUT_SyntheticFuels!N$4:N$1000)</f>
        <v>0</v>
      </c>
      <c r="P2044" s="7" cm="1">
        <f t="array" ref="P2044">SUMPRODUCT(("SUP_WODBIOCCS"=[1]OUT_SyntheticFuels!$C$4:$C$1000)*1,("Var_cap"=[1]OUT_SyntheticFuels!$B$4:$B$1000)*1,[1]OUT_SyntheticFuels!O$4:O$1000)</f>
        <v>0</v>
      </c>
      <c r="Q2044" s="7" cm="1">
        <f t="array" ref="Q2044">SUMPRODUCT(("SUP_WODBIOCCS"=[1]OUT_SyntheticFuels!$C$4:$C$1000)*1,("Var_cap"=[1]OUT_SyntheticFuels!$B$4:$B$1000)*1,[1]OUT_SyntheticFuels!P$4:P$1000)</f>
        <v>0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4.2287798031150285E-2</v>
      </c>
      <c r="G2045" s="7" cm="1">
        <f t="array" ref="G2045">SUMPRODUCT(("SUP_BIONGA"=[1]OUT_SyntheticFuels!$C$4:$C$1000)*1,("Var_cap"=[1]OUT_SyntheticFuels!$B$4:$B$1000)*1,[1]OUT_SyntheticFuels!F$4:F$1000)</f>
        <v>0.1172358336993943</v>
      </c>
      <c r="H2045" s="7" cm="1">
        <f t="array" ref="H2045">SUMPRODUCT(("SUP_BIONGA"=[1]OUT_SyntheticFuels!$C$4:$C$1000)*1,("Var_cap"=[1]OUT_SyntheticFuels!$B$4:$B$1000)*1,[1]OUT_SyntheticFuels!G$4:G$1000)</f>
        <v>0.11073306807724642</v>
      </c>
      <c r="I2045" s="7" cm="1">
        <f t="array" ref="I2045">SUMPRODUCT(("SUP_BIONGA"=[1]OUT_SyntheticFuels!$C$4:$C$1000)*1,("Var_cap"=[1]OUT_SyntheticFuels!$B$4:$B$1000)*1,[1]OUT_SyntheticFuels!H$4:H$1000)</f>
        <v>0.10503229198601534</v>
      </c>
      <c r="J2045" s="7" cm="1">
        <f t="array" ref="J2045">SUMPRODUCT(("SUP_BIONGA"=[1]OUT_SyntheticFuels!$C$4:$C$1000)*1,("Var_cap"=[1]OUT_SyntheticFuels!$B$4:$B$1000)*1,[1]OUT_SyntheticFuels!I$4:I$1000)</f>
        <v>0.10354013640353685</v>
      </c>
      <c r="K2045" s="7" cm="1">
        <f t="array" ref="K2045">SUMPRODUCT(("SUP_BIONGA"=[1]OUT_SyntheticFuels!$C$4:$C$1000)*1,("Var_cap"=[1]OUT_SyntheticFuels!$B$4:$B$1000)*1,[1]OUT_SyntheticFuels!J$4:J$1000)</f>
        <v>0.10343473076166149</v>
      </c>
      <c r="L2045" s="7" cm="1">
        <f t="array" ref="L2045">SUMPRODUCT(("SUP_BIONGA"=[1]OUT_SyntheticFuels!$C$4:$C$1000)*1,("Var_cap"=[1]OUT_SyntheticFuels!$B$4:$B$1000)*1,[1]OUT_SyntheticFuels!K$4:K$1000)</f>
        <v>0.1034373688247941</v>
      </c>
      <c r="M2045" s="7" cm="1">
        <f t="array" ref="M2045">SUMPRODUCT(("SUP_BIONGA"=[1]OUT_SyntheticFuels!$C$4:$C$1000)*1,("Var_cap"=[1]OUT_SyntheticFuels!$B$4:$B$1000)*1,[1]OUT_SyntheticFuels!L$4:L$1000)</f>
        <v>0.10371816708056636</v>
      </c>
      <c r="N2045" s="7" cm="1">
        <f t="array" ref="N2045">SUMPRODUCT(("SUP_BIONGA"=[1]OUT_SyntheticFuels!$C$4:$C$1000)*1,("Var_cap"=[1]OUT_SyntheticFuels!$B$4:$B$1000)*1,[1]OUT_SyntheticFuels!M$4:M$1000)</f>
        <v>0.10369177009315542</v>
      </c>
      <c r="O2045" s="7" cm="1">
        <f t="array" ref="O2045">SUMPRODUCT(("SUP_BIONGA"=[1]OUT_SyntheticFuels!$C$4:$C$1000)*1,("Var_cap"=[1]OUT_SyntheticFuels!$B$4:$B$1000)*1,[1]OUT_SyntheticFuels!N$4:N$1000)</f>
        <v>0.10377556772660472</v>
      </c>
      <c r="P2045" s="7" cm="1">
        <f t="array" ref="P2045">SUMPRODUCT(("SUP_BIONGA"=[1]OUT_SyntheticFuels!$C$4:$C$1000)*1,("Var_cap"=[1]OUT_SyntheticFuels!$B$4:$B$1000)*1,[1]OUT_SyntheticFuels!O$4:O$1000)</f>
        <v>0.10377193038836562</v>
      </c>
      <c r="Q2045" s="7" cm="1">
        <f t="array" ref="Q2045">SUMPRODUCT(("SUP_BIONGA"=[1]OUT_SyntheticFuels!$C$4:$C$1000)*1,("Var_cap"=[1]OUT_SyntheticFuels!$B$4:$B$1000)*1,[1]OUT_SyntheticFuels!P$4:P$1000)</f>
        <v>0.10419829482467977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0.36468086558428403</v>
      </c>
      <c r="G2046" s="7" cm="1">
        <f t="array" ref="G2046">SUMPRODUCT(("CT_CWODPLT"=[1]OUT_SyntheticFuels!$C$4:$C$1000)*1,("Var_cap"=[1]OUT_SyntheticFuels!$B$4:$B$1000)*1,[1]OUT_SyntheticFuels!F$4:F$1000)</f>
        <v>0.41475347973775784</v>
      </c>
      <c r="H2046" s="7" cm="1">
        <f t="array" ref="H2046">SUMPRODUCT(("CT_CWODPLT"=[1]OUT_SyntheticFuels!$C$4:$C$1000)*1,("Var_cap"=[1]OUT_SyntheticFuels!$B$4:$B$1000)*1,[1]OUT_SyntheticFuels!G$4:G$1000)</f>
        <v>0.41476285943613567</v>
      </c>
      <c r="I2046" s="7" cm="1">
        <f t="array" ref="I2046">SUMPRODUCT(("CT_CWODPLT"=[1]OUT_SyntheticFuels!$C$4:$C$1000)*1,("Var_cap"=[1]OUT_SyntheticFuels!$B$4:$B$1000)*1,[1]OUT_SyntheticFuels!H$4:H$1000)</f>
        <v>0.41573396923517875</v>
      </c>
      <c r="J2046" s="7" cm="1">
        <f t="array" ref="J2046">SUMPRODUCT(("CT_CWODPLT"=[1]OUT_SyntheticFuels!$C$4:$C$1000)*1,("Var_cap"=[1]OUT_SyntheticFuels!$B$4:$B$1000)*1,[1]OUT_SyntheticFuels!I$4:I$1000)</f>
        <v>0.43614072158878409</v>
      </c>
      <c r="K2046" s="7" cm="1">
        <f t="array" ref="K2046">SUMPRODUCT(("CT_CWODPLT"=[1]OUT_SyntheticFuels!$C$4:$C$1000)*1,("Var_cap"=[1]OUT_SyntheticFuels!$B$4:$B$1000)*1,[1]OUT_SyntheticFuels!J$4:J$1000)</f>
        <v>0.46786002634378449</v>
      </c>
      <c r="L2046" s="7" cm="1">
        <f t="array" ref="L2046">SUMPRODUCT(("CT_CWODPLT"=[1]OUT_SyntheticFuels!$C$4:$C$1000)*1,("Var_cap"=[1]OUT_SyntheticFuels!$B$4:$B$1000)*1,[1]OUT_SyntheticFuels!K$4:K$1000)</f>
        <v>0.46276182865825644</v>
      </c>
      <c r="M2046" s="7" cm="1">
        <f t="array" ref="M2046">SUMPRODUCT(("CT_CWODPLT"=[1]OUT_SyntheticFuels!$C$4:$C$1000)*1,("Var_cap"=[1]OUT_SyntheticFuels!$B$4:$B$1000)*1,[1]OUT_SyntheticFuels!L$4:L$1000)</f>
        <v>0.47038845758520831</v>
      </c>
      <c r="N2046" s="7" cm="1">
        <f t="array" ref="N2046">SUMPRODUCT(("CT_CWODPLT"=[1]OUT_SyntheticFuels!$C$4:$C$1000)*1,("Var_cap"=[1]OUT_SyntheticFuels!$B$4:$B$1000)*1,[1]OUT_SyntheticFuels!M$4:M$1000)</f>
        <v>0.471635046222601</v>
      </c>
      <c r="O2046" s="7" cm="1">
        <f t="array" ref="O2046">SUMPRODUCT(("CT_CWODPLT"=[1]OUT_SyntheticFuels!$C$4:$C$1000)*1,("Var_cap"=[1]OUT_SyntheticFuels!$B$4:$B$1000)*1,[1]OUT_SyntheticFuels!N$4:N$1000)</f>
        <v>0.47153081026350468</v>
      </c>
      <c r="P2046" s="7" cm="1">
        <f t="array" ref="P2046">SUMPRODUCT(("CT_CWODPLT"=[1]OUT_SyntheticFuels!$C$4:$C$1000)*1,("Var_cap"=[1]OUT_SyntheticFuels!$B$4:$B$1000)*1,[1]OUT_SyntheticFuels!O$4:O$1000)</f>
        <v>0.4647720444303049</v>
      </c>
      <c r="Q2046" s="7" cm="1">
        <f t="array" ref="Q2046">SUMPRODUCT(("CT_CWODPLT"=[1]OUT_SyntheticFuels!$C$4:$C$1000)*1,("Var_cap"=[1]OUT_SyntheticFuels!$B$4:$B$1000)*1,[1]OUT_SyntheticFuels!P$4:P$1000)</f>
        <v>0.45744753219078937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2.3189931551072301E-6</v>
      </c>
      <c r="J2047" s="7" cm="1">
        <f t="array" ref="J2047">SUMPRODUCT(("SUP_H2NGA"=[1]OUT_SyntheticFuels!$C$4:$C$1000)*1,("Var_cap"=[1]OUT_SyntheticFuels!$B$4:$B$1000)*1,[1]OUT_SyntheticFuels!I$4:I$1000)</f>
        <v>5.5415961454493699E-6</v>
      </c>
      <c r="K2047" s="7" cm="1">
        <f t="array" ref="K2047">SUMPRODUCT(("SUP_H2NGA"=[1]OUT_SyntheticFuels!$C$4:$C$1000)*1,("Var_cap"=[1]OUT_SyntheticFuels!$B$4:$B$1000)*1,[1]OUT_SyntheticFuels!J$4:J$1000)</f>
        <v>7.10766680377458E-6</v>
      </c>
      <c r="L2047" s="7" cm="1">
        <f t="array" ref="L2047">SUMPRODUCT(("SUP_H2NGA"=[1]OUT_SyntheticFuels!$C$4:$C$1000)*1,("Var_cap"=[1]OUT_SyntheticFuels!$B$4:$B$1000)*1,[1]OUT_SyntheticFuels!K$4:K$1000)</f>
        <v>8.739000384961901E-6</v>
      </c>
      <c r="M2047" s="7" cm="1">
        <f t="array" ref="M2047">SUMPRODUCT(("SUP_H2NGA"=[1]OUT_SyntheticFuels!$C$4:$C$1000)*1,("Var_cap"=[1]OUT_SyntheticFuels!$B$4:$B$1000)*1,[1]OUT_SyntheticFuels!L$4:L$1000)</f>
        <v>1.2144474093718498E-5</v>
      </c>
      <c r="N2047" s="7" cm="1">
        <f t="array" ref="N2047">SUMPRODUCT(("SUP_H2NGA"=[1]OUT_SyntheticFuels!$C$4:$C$1000)*1,("Var_cap"=[1]OUT_SyntheticFuels!$B$4:$B$1000)*1,[1]OUT_SyntheticFuels!M$4:M$1000)</f>
        <v>1.2455599138226501E-5</v>
      </c>
      <c r="O2047" s="7" cm="1">
        <f t="array" ref="O2047">SUMPRODUCT(("SUP_H2NGA"=[1]OUT_SyntheticFuels!$C$4:$C$1000)*1,("Var_cap"=[1]OUT_SyntheticFuels!$B$4:$B$1000)*1,[1]OUT_SyntheticFuels!N$4:N$1000)</f>
        <v>9.3762446056197994E-6</v>
      </c>
      <c r="P2047" s="7" cm="1">
        <f t="array" ref="P2047">SUMPRODUCT(("SUP_H2NGA"=[1]OUT_SyntheticFuels!$C$4:$C$1000)*1,("Var_cap"=[1]OUT_SyntheticFuels!$B$4:$B$1000)*1,[1]OUT_SyntheticFuels!O$4:O$1000)</f>
        <v>1.2914062754161001E-5</v>
      </c>
      <c r="Q2047" s="7" cm="1">
        <f t="array" ref="Q2047">SUMPRODUCT(("SUP_H2NGA"=[1]OUT_SyntheticFuels!$C$4:$C$1000)*1,("Var_cap"=[1]OUT_SyntheticFuels!$B$4:$B$1000)*1,[1]OUT_SyntheticFuels!P$4:P$1000)</f>
        <v>3.0273042484369998E-5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2.8548904913575799E-6</v>
      </c>
      <c r="J2048" s="7" cm="1">
        <f t="array" ref="J2048">SUMPRODUCT(("SUP_H2DSL"=[1]OUT_SyntheticFuels!$C$4:$C$1000)*1,("Var_cap"=[1]OUT_SyntheticFuels!$B$4:$B$1000)*1,[1]OUT_SyntheticFuels!I$4:I$1000)</f>
        <v>5.9449543722564188E-6</v>
      </c>
      <c r="K2048" s="7" cm="1">
        <f t="array" ref="K2048">SUMPRODUCT(("SUP_H2DSL"=[1]OUT_SyntheticFuels!$C$4:$C$1000)*1,("Var_cap"=[1]OUT_SyntheticFuels!$B$4:$B$1000)*1,[1]OUT_SyntheticFuels!J$4:J$1000)</f>
        <v>8.4070660412520392E-6</v>
      </c>
      <c r="L2048" s="7" cm="1">
        <f t="array" ref="L2048">SUMPRODUCT(("SUP_H2DSL"=[1]OUT_SyntheticFuels!$C$4:$C$1000)*1,("Var_cap"=[1]OUT_SyntheticFuels!$B$4:$B$1000)*1,[1]OUT_SyntheticFuels!K$4:K$1000)</f>
        <v>1.0820867724797299E-5</v>
      </c>
      <c r="M2048" s="7" cm="1">
        <f t="array" ref="M2048">SUMPRODUCT(("SUP_H2DSL"=[1]OUT_SyntheticFuels!$C$4:$C$1000)*1,("Var_cap"=[1]OUT_SyntheticFuels!$B$4:$B$1000)*1,[1]OUT_SyntheticFuels!L$4:L$1000)</f>
        <v>1.0295971225364E-5</v>
      </c>
      <c r="N2048" s="7" cm="1">
        <f t="array" ref="N2048">SUMPRODUCT(("SUP_H2DSL"=[1]OUT_SyntheticFuels!$C$4:$C$1000)*1,("Var_cap"=[1]OUT_SyntheticFuels!$B$4:$B$1000)*1,[1]OUT_SyntheticFuels!M$4:M$1000)</f>
        <v>1.6524340753451199E-5</v>
      </c>
      <c r="O2048" s="7" cm="1">
        <f t="array" ref="O2048">SUMPRODUCT(("SUP_H2DSL"=[1]OUT_SyntheticFuels!$C$4:$C$1000)*1,("Var_cap"=[1]OUT_SyntheticFuels!$B$4:$B$1000)*1,[1]OUT_SyntheticFuels!N$4:N$1000)</f>
        <v>1.52023784444143E-5</v>
      </c>
      <c r="P2048" s="7" cm="1">
        <f t="array" ref="P2048">SUMPRODUCT(("SUP_H2DSL"=[1]OUT_SyntheticFuels!$C$4:$C$1000)*1,("Var_cap"=[1]OUT_SyntheticFuels!$B$4:$B$1000)*1,[1]OUT_SyntheticFuels!O$4:O$1000)</f>
        <v>1.5953034938097698E-5</v>
      </c>
      <c r="Q2048" s="7" cm="1">
        <f t="array" ref="Q2048">SUMPRODUCT(("SUP_H2DSL"=[1]OUT_SyntheticFuels!$C$4:$C$1000)*1,("Var_cap"=[1]OUT_SyntheticFuels!$B$4:$B$1000)*1,[1]OUT_SyntheticFuels!P$4:P$1000)</f>
        <v>3.8321903293595902E-5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2.5745137464821199E-6</v>
      </c>
      <c r="J2049" s="7" cm="1">
        <f t="array" ref="J2049">SUMPRODUCT(("SUP_H2GSL"=[1]OUT_SyntheticFuels!$C$4:$C$1000)*1,("Var_cap"=[1]OUT_SyntheticFuels!$B$4:$B$1000)*1,[1]OUT_SyntheticFuels!I$4:I$1000)</f>
        <v>5.5675528570127498E-6</v>
      </c>
      <c r="K2049" s="7" cm="1">
        <f t="array" ref="K2049">SUMPRODUCT(("SUP_H2GSL"=[1]OUT_SyntheticFuels!$C$4:$C$1000)*1,("Var_cap"=[1]OUT_SyntheticFuels!$B$4:$B$1000)*1,[1]OUT_SyntheticFuels!J$4:J$1000)</f>
        <v>7.0892961472657394E-6</v>
      </c>
      <c r="L2049" s="7" cm="1">
        <f t="array" ref="L2049">SUMPRODUCT(("SUP_H2GSL"=[1]OUT_SyntheticFuels!$C$4:$C$1000)*1,("Var_cap"=[1]OUT_SyntheticFuels!$B$4:$B$1000)*1,[1]OUT_SyntheticFuels!K$4:K$1000)</f>
        <v>9.8719190674755388E-6</v>
      </c>
      <c r="M2049" s="7" cm="1">
        <f t="array" ref="M2049">SUMPRODUCT(("SUP_H2GSL"=[1]OUT_SyntheticFuels!$C$4:$C$1000)*1,("Var_cap"=[1]OUT_SyntheticFuels!$B$4:$B$1000)*1,[1]OUT_SyntheticFuels!L$4:L$1000)</f>
        <v>1.0298284076187201E-5</v>
      </c>
      <c r="N2049" s="7" cm="1">
        <f t="array" ref="N2049">SUMPRODUCT(("SUP_H2GSL"=[1]OUT_SyntheticFuels!$C$4:$C$1000)*1,("Var_cap"=[1]OUT_SyntheticFuels!$B$4:$B$1000)*1,[1]OUT_SyntheticFuels!M$4:M$1000)</f>
        <v>1.46411835023957E-5</v>
      </c>
      <c r="O2049" s="7" cm="1">
        <f t="array" ref="O2049">SUMPRODUCT(("SUP_H2GSL"=[1]OUT_SyntheticFuels!$C$4:$C$1000)*1,("Var_cap"=[1]OUT_SyntheticFuels!$B$4:$B$1000)*1,[1]OUT_SyntheticFuels!N$4:N$1000)</f>
        <v>1.3262263127661101E-5</v>
      </c>
      <c r="P2049" s="7" cm="1">
        <f t="array" ref="P2049">SUMPRODUCT(("SUP_H2GSL"=[1]OUT_SyntheticFuels!$C$4:$C$1000)*1,("Var_cap"=[1]OUT_SyntheticFuels!$B$4:$B$1000)*1,[1]OUT_SyntheticFuels!O$4:O$1000)</f>
        <v>1.3952177248030402E-5</v>
      </c>
      <c r="Q2049" s="7" cm="1">
        <f t="array" ref="Q2049">SUMPRODUCT(("SUP_H2GSL"=[1]OUT_SyntheticFuels!$C$4:$C$1000)*1,("Var_cap"=[1]OUT_SyntheticFuels!$B$4:$B$1000)*1,[1]OUT_SyntheticFuels!P$4:P$1000)</f>
        <v>3.424224023857109E-5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1.2078530216067269E-2</v>
      </c>
      <c r="G2050" s="3">
        <f t="shared" si="2211"/>
        <v>1.3263627999118532</v>
      </c>
      <c r="H2050" s="3">
        <f t="shared" si="2211"/>
        <v>4.8533562239264949</v>
      </c>
      <c r="I2050" s="3">
        <f t="shared" si="2211"/>
        <v>4.826125875090999</v>
      </c>
      <c r="J2050" s="3">
        <f t="shared" si="2211"/>
        <v>2.7083428538320691</v>
      </c>
      <c r="K2050" s="3">
        <f t="shared" si="2211"/>
        <v>2.9898376347114368</v>
      </c>
      <c r="L2050" s="3">
        <f t="shared" ref="L2050:O2050" si="2212">SUM(L2051,L2053,L2057,L2061,L2077,L2084,L2092,L2094,L2102,L2106,L2100)</f>
        <v>7.6058316074673185</v>
      </c>
      <c r="M2050" s="3">
        <f t="shared" si="2212"/>
        <v>4.8171308151417884</v>
      </c>
      <c r="N2050" s="3">
        <f t="shared" si="2212"/>
        <v>3.2236953420989316</v>
      </c>
      <c r="O2050" s="3">
        <f t="shared" si="2212"/>
        <v>4.1217191747487654</v>
      </c>
      <c r="P2050" s="3">
        <f>SUM(P2051,P2053,P2057,P2061,P2077,P2084,P2092,P2094,P2102,P2106,P2100)</f>
        <v>8.6862894885795559</v>
      </c>
      <c r="Q2050" s="3">
        <f>SUM(Q2051,Q2053,Q2057,Q2061,Q2077,Q2084,Q2092,Q2094,Q2102,Q2106,Q2100)</f>
        <v>6.446425630991544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1.2324292274244999</v>
      </c>
      <c r="H2051" s="1">
        <f t="shared" si="2215"/>
        <v>0.83400371661095496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0</v>
      </c>
      <c r="N2051" s="1">
        <f t="shared" si="2215"/>
        <v>0</v>
      </c>
      <c r="O2051" s="1">
        <f t="shared" si="2215"/>
        <v>0</v>
      </c>
      <c r="P2051" s="1">
        <f>+P2052</f>
        <v>0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1.2324292274244999</v>
      </c>
      <c r="H2052" s="1">
        <f>'[1]Electricity and CHPs_NCAP'!D$14</f>
        <v>0.83400371661095496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0</v>
      </c>
      <c r="N2052" s="1">
        <f>'[1]Electricity and CHPs_NCAP'!J$14</f>
        <v>0</v>
      </c>
      <c r="O2052" s="1">
        <f>'[1]Electricity and CHPs_NCAP'!K$14</f>
        <v>0</v>
      </c>
      <c r="P2052" s="1">
        <f>'[1]Electricity and CHPs_NCAP'!L$14</f>
        <v>0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9.8833504829921853E-3</v>
      </c>
      <c r="H2053" s="1">
        <f t="shared" si="2217"/>
        <v>2.0224271157100012E-2</v>
      </c>
      <c r="I2053" s="1">
        <f t="shared" si="2217"/>
        <v>5.3222122695114421E-2</v>
      </c>
      <c r="J2053" s="1">
        <f t="shared" si="2217"/>
        <v>6.3947911558536435E-2</v>
      </c>
      <c r="K2053" s="1">
        <f t="shared" si="2217"/>
        <v>0.12722702551022744</v>
      </c>
      <c r="L2053" s="1">
        <f t="shared" ref="L2053:O2053" si="2218">SUM(L2054:L2056)</f>
        <v>1.6635777043999785E-5</v>
      </c>
      <c r="M2053" s="1">
        <f t="shared" si="2218"/>
        <v>2.9251563062032747E-4</v>
      </c>
      <c r="N2053" s="1">
        <f t="shared" si="2218"/>
        <v>1.9159795852217879E-5</v>
      </c>
      <c r="O2053" s="1">
        <f t="shared" si="2218"/>
        <v>1.2416305075147395E-3</v>
      </c>
      <c r="P2053" s="1">
        <f>SUM(P2054:P2056)</f>
        <v>1.7508630654355467E-4</v>
      </c>
      <c r="Q2053" s="1">
        <f>SUM(Q2054:Q2056)</f>
        <v>1.0431959554048817E-3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7.6330990033239001E-3</v>
      </c>
      <c r="H2054" s="1">
        <f>'[1]Electricity and CHPs_NCAP'!D$15</f>
        <v>1.6709049030724631E-2</v>
      </c>
      <c r="I2054" s="1">
        <f>'[1]Electricity and CHPs_NCAP'!E$15</f>
        <v>5.3193817068173006E-2</v>
      </c>
      <c r="J2054" s="1">
        <f>'[1]Electricity and CHPs_NCAP'!F$15</f>
        <v>6.393497179654388E-2</v>
      </c>
      <c r="K2054" s="1">
        <f>'[1]Electricity and CHPs_NCAP'!G$15</f>
        <v>0.12691547351236473</v>
      </c>
      <c r="L2054" s="1">
        <f>'[1]Electricity and CHPs_NCAP'!H$15</f>
        <v>2.6558793722053978E-6</v>
      </c>
      <c r="M2054" s="1">
        <f>'[1]Electricity and CHPs_NCAP'!I$15</f>
        <v>7.3276339835854879E-6</v>
      </c>
      <c r="N2054" s="1">
        <f>'[1]Electricity and CHPs_NCAP'!J$15</f>
        <v>7.7318470726829024E-6</v>
      </c>
      <c r="O2054" s="1">
        <f>'[1]Electricity and CHPs_NCAP'!K$15</f>
        <v>2.5920917833341535E-5</v>
      </c>
      <c r="P2054" s="1">
        <f>'[1]Electricity and CHPs_NCAP'!L$15</f>
        <v>9.5951371231414701E-8</v>
      </c>
      <c r="Q2054" s="1">
        <f>'[1]Electricity and CHPs_NCAP'!M$15</f>
        <v>6.6544462701235494E-8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1.4837152547964622E-3</v>
      </c>
      <c r="H2055" s="1">
        <f>'[1]Electricity and CHPs_NCAP'!D$16</f>
        <v>3.4879275793691811E-3</v>
      </c>
      <c r="I2055" s="1">
        <f>'[1]Electricity and CHPs_NCAP'!E$16</f>
        <v>1.2126673200396989E-5</v>
      </c>
      <c r="J2055" s="1">
        <f>'[1]Electricity and CHPs_NCAP'!F$16</f>
        <v>6.1022016300906596E-6</v>
      </c>
      <c r="K2055" s="1">
        <f>'[1]Electricity and CHPs_NCAP'!G$16</f>
        <v>9.2819055886274443E-6</v>
      </c>
      <c r="L2055" s="1">
        <f>'[1]Electricity and CHPs_NCAP'!H$16</f>
        <v>1.2274291020804018E-5</v>
      </c>
      <c r="M2055" s="1">
        <f>'[1]Electricity and CHPs_NCAP'!I$16</f>
        <v>1.6692563228920004E-5</v>
      </c>
      <c r="N2055" s="1">
        <f>'[1]Electricity and CHPs_NCAP'!J$16</f>
        <v>6.1647945815451652E-6</v>
      </c>
      <c r="O2055" s="1">
        <f>'[1]Electricity and CHPs_NCAP'!K$16</f>
        <v>1.2257983240107989E-5</v>
      </c>
      <c r="P2055" s="1">
        <f>'[1]Electricity and CHPs_NCAP'!L$16</f>
        <v>1.7499035517232325E-4</v>
      </c>
      <c r="Q2055" s="1">
        <f>'[1]Electricity and CHPs_NCAP'!M$16</f>
        <v>1.0431294109421805E-3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7.6653622487182196E-4</v>
      </c>
      <c r="H2056" s="1">
        <f>'[1]Electricity and CHPs_NCAP'!D$17</f>
        <v>2.72945470061994E-5</v>
      </c>
      <c r="I2056" s="1">
        <f>'[1]Electricity and CHPs_NCAP'!E$17</f>
        <v>1.6178953741013801E-5</v>
      </c>
      <c r="J2056" s="1">
        <f>'[1]Electricity and CHPs_NCAP'!F$17</f>
        <v>6.8375603624606296E-6</v>
      </c>
      <c r="K2056" s="1">
        <f>'[1]Electricity and CHPs_NCAP'!G$17</f>
        <v>3.0227009227406999E-4</v>
      </c>
      <c r="L2056" s="1">
        <f>'[1]Electricity and CHPs_NCAP'!H$17</f>
        <v>1.70560665099037E-6</v>
      </c>
      <c r="M2056" s="1">
        <f>'[1]Electricity and CHPs_NCAP'!I$17</f>
        <v>2.68495433407822E-4</v>
      </c>
      <c r="N2056" s="1">
        <f>'[1]Electricity and CHPs_NCAP'!J$17</f>
        <v>5.2631541979898101E-6</v>
      </c>
      <c r="O2056" s="1">
        <f>'[1]Electricity and CHPs_NCAP'!K$17</f>
        <v>1.2034516064412899E-3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5.5573690248249949E-3</v>
      </c>
      <c r="H2057" s="1">
        <f t="shared" si="2219"/>
        <v>3.499387572865399E-4</v>
      </c>
      <c r="I2057" s="1">
        <f t="shared" si="2219"/>
        <v>4.5736860882615679E-2</v>
      </c>
      <c r="J2057" s="1">
        <f t="shared" si="2219"/>
        <v>3.6837130385248135E-2</v>
      </c>
      <c r="K2057" s="1">
        <f t="shared" si="2219"/>
        <v>1.9993218149002213E-2</v>
      </c>
      <c r="L2057" s="1">
        <f t="shared" ref="L2057:O2057" si="2220">SUM(L2058:L2060)</f>
        <v>2.306944020617813E-2</v>
      </c>
      <c r="M2057" s="1">
        <f t="shared" si="2220"/>
        <v>1.6974168370513822E-2</v>
      </c>
      <c r="N2057" s="1">
        <f t="shared" si="2220"/>
        <v>3.0436285889855998E-2</v>
      </c>
      <c r="O2057" s="1">
        <f t="shared" si="2220"/>
        <v>3.9611706155869439E-2</v>
      </c>
      <c r="P2057" s="1">
        <f>SUM(P2058:P2060)</f>
        <v>2.0056291154364445E-2</v>
      </c>
      <c r="Q2057" s="1">
        <f>SUM(Q2058:Q2060)</f>
        <v>2.1170517145848E-2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1.24148564461307E-5</v>
      </c>
      <c r="H2058" s="1">
        <f>'[1]Electricity and CHPs_NCAP'!D$18</f>
        <v>3.25849421440584E-4</v>
      </c>
      <c r="I2058" s="1">
        <f>'[1]Electricity and CHPs_NCAP'!E$18</f>
        <v>2.66422855145419E-2</v>
      </c>
      <c r="J2058" s="1">
        <f>'[1]Electricity and CHPs_NCAP'!F$18</f>
        <v>2.10074555492317E-2</v>
      </c>
      <c r="K2058" s="1">
        <f>'[1]Electricity and CHPs_NCAP'!G$18</f>
        <v>7.3768264852713504E-3</v>
      </c>
      <c r="L2058" s="1">
        <f>'[1]Electricity and CHPs_NCAP'!H$18</f>
        <v>6.0727426416683E-4</v>
      </c>
      <c r="M2058" s="1">
        <f>'[1]Electricity and CHPs_NCAP'!I$18</f>
        <v>4.5613755246354303E-4</v>
      </c>
      <c r="N2058" s="1">
        <f>'[1]Electricity and CHPs_NCAP'!J$18</f>
        <v>1.9094453203611299E-2</v>
      </c>
      <c r="O2058" s="1">
        <f>'[1]Electricity and CHPs_NCAP'!K$18</f>
        <v>1.73670149967847E-2</v>
      </c>
      <c r="P2058" s="1">
        <f>'[1]Electricity and CHPs_NCAP'!L$18</f>
        <v>1.6136451855620099E-3</v>
      </c>
      <c r="Q2058" s="1">
        <f>'[1]Electricity and CHPs_NCAP'!M$18</f>
        <v>9.7601008197823694E-3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1.3643448843434701E-5</v>
      </c>
      <c r="H2059" s="1">
        <f>'[1]Electricity and CHPs_NCAP'!D$28</f>
        <v>1.10769356173678E-5</v>
      </c>
      <c r="I2059" s="1">
        <f>'[1]Electricity and CHPs_NCAP'!E$28</f>
        <v>1.12712910851806E-5</v>
      </c>
      <c r="J2059" s="1">
        <f>'[1]Electricity and CHPs_NCAP'!F$28</f>
        <v>9.4410762668837304E-5</v>
      </c>
      <c r="K2059" s="1">
        <f>'[1]Electricity and CHPs_NCAP'!G$28</f>
        <v>4.1974080045326302E-4</v>
      </c>
      <c r="L2059" s="1">
        <f>'[1]Electricity and CHPs_NCAP'!H$28</f>
        <v>4.8374730129080001E-4</v>
      </c>
      <c r="M2059" s="1">
        <f>'[1]Electricity and CHPs_NCAP'!I$28</f>
        <v>5.3460478559337902E-4</v>
      </c>
      <c r="N2059" s="1">
        <f>'[1]Electricity and CHPs_NCAP'!J$28</f>
        <v>6.6349955848298798E-5</v>
      </c>
      <c r="O2059" s="1">
        <f>'[1]Electricity and CHPs_NCAP'!K$28</f>
        <v>8.45988486335736E-4</v>
      </c>
      <c r="P2059" s="1">
        <f>'[1]Electricity and CHPs_NCAP'!L$28</f>
        <v>1.7349223268773599E-4</v>
      </c>
      <c r="Q2059" s="1">
        <f>'[1]Electricity and CHPs_NCAP'!M$28</f>
        <v>1.76035388792101E-3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5.5313107195354297E-3</v>
      </c>
      <c r="H2060" s="1">
        <f>'[1]Electricity and CHPs_NCAP'!D$41</f>
        <v>1.30124002285881E-5</v>
      </c>
      <c r="I2060" s="1">
        <f>'[1]Electricity and CHPs_NCAP'!E$41</f>
        <v>1.9083304076988598E-2</v>
      </c>
      <c r="J2060" s="1">
        <f>'[1]Electricity and CHPs_NCAP'!F$41</f>
        <v>1.5735264073347601E-2</v>
      </c>
      <c r="K2060" s="1">
        <f>'[1]Electricity and CHPs_NCAP'!G$41</f>
        <v>1.21966508632776E-2</v>
      </c>
      <c r="L2060" s="1">
        <f>'[1]Electricity and CHPs_NCAP'!H$41</f>
        <v>2.1978418640720501E-2</v>
      </c>
      <c r="M2060" s="1">
        <f>'[1]Electricity and CHPs_NCAP'!I$41</f>
        <v>1.59834260324569E-2</v>
      </c>
      <c r="N2060" s="1">
        <f>'[1]Electricity and CHPs_NCAP'!J$41</f>
        <v>1.1275482730396399E-2</v>
      </c>
      <c r="O2060" s="1">
        <f>'[1]Electricity and CHPs_NCAP'!K$41</f>
        <v>2.1398702672749001E-2</v>
      </c>
      <c r="P2060" s="1">
        <f>'[1]Electricity and CHPs_NCAP'!L$41</f>
        <v>1.82691537361147E-2</v>
      </c>
      <c r="Q2060" s="1">
        <f>'[1]Electricity and CHPs_NCAP'!M$41</f>
        <v>9.6500624381446205E-3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5.3722310754191288E-2</v>
      </c>
      <c r="H2061" s="1">
        <f t="shared" si="2221"/>
        <v>1.2218424285388416E-2</v>
      </c>
      <c r="I2061" s="1">
        <f t="shared" si="2221"/>
        <v>0.21680729213653918</v>
      </c>
      <c r="J2061" s="1">
        <f t="shared" si="2221"/>
        <v>0.29340862313471167</v>
      </c>
      <c r="K2061" s="1">
        <f t="shared" si="2221"/>
        <v>0.20109796850273962</v>
      </c>
      <c r="L2061" s="1">
        <f t="shared" ref="L2061:O2061" si="2222">SUM(L2062:L2076)</f>
        <v>0.31778927690593134</v>
      </c>
      <c r="M2061" s="1">
        <f t="shared" si="2222"/>
        <v>0.12870379619842628</v>
      </c>
      <c r="N2061" s="1">
        <f t="shared" si="2222"/>
        <v>0.3884288806766818</v>
      </c>
      <c r="O2061" s="1">
        <f t="shared" si="2222"/>
        <v>0.12622368086667121</v>
      </c>
      <c r="P2061" s="1">
        <f>SUM(P2062:P2076)</f>
        <v>0.35521531157682229</v>
      </c>
      <c r="Q2061" s="1">
        <f>SUM(Q2062:Q2076)</f>
        <v>0.12657822286893328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6.4332027022875493E-2</v>
      </c>
      <c r="L2062" s="1">
        <f>'[1]Electricity and CHPs_NCAP'!H$21</f>
        <v>0.201261290522909</v>
      </c>
      <c r="M2062" s="1">
        <f>'[1]Electricity and CHPs_NCAP'!I$21</f>
        <v>1.9796252426770898E-3</v>
      </c>
      <c r="N2062" s="1">
        <f>'[1]Electricity and CHPs_NCAP'!J$21</f>
        <v>0.24762833733185199</v>
      </c>
      <c r="O2062" s="1">
        <f>'[1]Electricity and CHPs_NCAP'!K$21</f>
        <v>1.9603952383321298E-3</v>
      </c>
      <c r="P2062" s="1">
        <f>'[1]Electricity and CHPs_NCAP'!L$21</f>
        <v>0.15396361013604301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8.7275277362318604E-2</v>
      </c>
      <c r="K2063" s="1">
        <f>'[1]Electricity and CHPs_NCAP'!G$22</f>
        <v>1.2958625762091901E-4</v>
      </c>
      <c r="L2063" s="1">
        <f>'[1]Electricity and CHPs_NCAP'!H$22</f>
        <v>5.9445490168189801E-5</v>
      </c>
      <c r="M2063" s="1">
        <f>'[1]Electricity and CHPs_NCAP'!I$22</f>
        <v>2.7747180465763E-5</v>
      </c>
      <c r="N2063" s="1">
        <f>'[1]Electricity and CHPs_NCAP'!J$22</f>
        <v>8.8794620245356801E-5</v>
      </c>
      <c r="O2063" s="1">
        <f>'[1]Electricity and CHPs_NCAP'!K$22</f>
        <v>2.3545260996116701E-4</v>
      </c>
      <c r="P2063" s="1">
        <f>'[1]Electricity and CHPs_NCAP'!L$22</f>
        <v>3.7452576572983003E-2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0</v>
      </c>
      <c r="M2064" s="1">
        <f>'[1]Electricity and CHPs_NCAP'!I$23</f>
        <v>0</v>
      </c>
      <c r="N2064" s="1">
        <f>'[1]Electricity and CHPs_NCAP'!J$23</f>
        <v>0</v>
      </c>
      <c r="O2064" s="1">
        <f>'[1]Electricity and CHPs_NCAP'!K$23</f>
        <v>0</v>
      </c>
      <c r="P2064" s="1">
        <f>'[1]Electricity and CHPs_NCAP'!L$23</f>
        <v>0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1.98086216331646E-6</v>
      </c>
      <c r="H2065" s="1">
        <f>'[1]Electricity and CHPs_NCAP'!D$24</f>
        <v>2.4916684205666599E-3</v>
      </c>
      <c r="I2065" s="1">
        <f>'[1]Electricity and CHPs_NCAP'!E$24</f>
        <v>3.1605995114167902E-2</v>
      </c>
      <c r="J2065" s="1">
        <f>'[1]Electricity and CHPs_NCAP'!F$24</f>
        <v>9.2154042258958498E-5</v>
      </c>
      <c r="K2065" s="1">
        <f>'[1]Electricity and CHPs_NCAP'!G$24</f>
        <v>6.3887362932114805E-2</v>
      </c>
      <c r="L2065" s="1">
        <f>'[1]Electricity and CHPs_NCAP'!H$24</f>
        <v>1.0161479873499499E-2</v>
      </c>
      <c r="M2065" s="1">
        <f>'[1]Electricity and CHPs_NCAP'!I$24</f>
        <v>1.2325717147629799E-4</v>
      </c>
      <c r="N2065" s="1">
        <f>'[1]Electricity and CHPs_NCAP'!J$24</f>
        <v>3.8142555970502802E-3</v>
      </c>
      <c r="O2065" s="1">
        <f>'[1]Electricity and CHPs_NCAP'!K$24</f>
        <v>1.6637979331058799E-2</v>
      </c>
      <c r="P2065" s="1">
        <f>'[1]Electricity and CHPs_NCAP'!L$24</f>
        <v>2.7089494077143697E-4</v>
      </c>
      <c r="Q2065" s="1">
        <f>'[1]Electricity and CHPs_NCAP'!M$24</f>
        <v>2.8252624752348001E-3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1.7666857967889998E-2</v>
      </c>
      <c r="L2066" s="1">
        <f>'[1]Electricity and CHPs_NCAP'!H$29</f>
        <v>2.7324314092157399E-2</v>
      </c>
      <c r="M2066" s="1">
        <f>'[1]Electricity and CHPs_NCAP'!I$29</f>
        <v>2.7566998545719999E-2</v>
      </c>
      <c r="N2066" s="1">
        <f>'[1]Electricity and CHPs_NCAP'!J$29</f>
        <v>4.6168781834800098E-4</v>
      </c>
      <c r="O2066" s="1">
        <f>'[1]Electricity and CHPs_NCAP'!K$29</f>
        <v>1.0930169977814101E-2</v>
      </c>
      <c r="P2066" s="1">
        <f>'[1]Electricity and CHPs_NCAP'!L$29</f>
        <v>2.50069045218787E-2</v>
      </c>
      <c r="Q2066" s="1">
        <f>'[1]Electricity and CHPs_NCAP'!M$29</f>
        <v>6.4009218842980302E-3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2.53447140196987E-6</v>
      </c>
      <c r="H2067" s="1">
        <f>'[1]Electricity and CHPs_NCAP'!D$39</f>
        <v>1.2578590598069601E-5</v>
      </c>
      <c r="I2067" s="1">
        <f>'[1]Electricity and CHPs_NCAP'!E$39</f>
        <v>3.0972733486941399E-2</v>
      </c>
      <c r="J2067" s="1">
        <f>'[1]Electricity and CHPs_NCAP'!F$39</f>
        <v>3.56404464688483E-4</v>
      </c>
      <c r="K2067" s="1">
        <f>'[1]Electricity and CHPs_NCAP'!G$39</f>
        <v>2.92245268567255E-5</v>
      </c>
      <c r="L2067" s="1">
        <f>'[1]Electricity and CHPs_NCAP'!H$39</f>
        <v>2.49531686814991E-4</v>
      </c>
      <c r="M2067" s="1">
        <f>'[1]Electricity and CHPs_NCAP'!I$39</f>
        <v>1.1516213804299799E-2</v>
      </c>
      <c r="N2067" s="1">
        <f>'[1]Electricity and CHPs_NCAP'!J$39</f>
        <v>2.9516117950533299E-5</v>
      </c>
      <c r="O2067" s="1">
        <f>'[1]Electricity and CHPs_NCAP'!K$39</f>
        <v>1.94865385641696E-3</v>
      </c>
      <c r="P2067" s="1">
        <f>'[1]Electricity and CHPs_NCAP'!L$39</f>
        <v>5.1827943793539E-3</v>
      </c>
      <c r="Q2067" s="1">
        <f>'[1]Electricity and CHPs_NCAP'!M$39</f>
        <v>2.6884170431786699E-2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0</v>
      </c>
      <c r="L2068" s="1">
        <f>'[1]Electricity and CHPs_NCAP'!H$40</f>
        <v>0</v>
      </c>
      <c r="M2068" s="1">
        <f>'[1]Electricity and CHPs_NCAP'!I$40</f>
        <v>0</v>
      </c>
      <c r="N2068" s="1">
        <f>'[1]Electricity and CHPs_NCAP'!J$40</f>
        <v>0</v>
      </c>
      <c r="O2068" s="1">
        <f>'[1]Electricity and CHPs_NCAP'!K$40</f>
        <v>0</v>
      </c>
      <c r="P2068" s="1">
        <f>'[1]Electricity and CHPs_NCAP'!L$40</f>
        <v>0</v>
      </c>
      <c r="Q2068" s="1">
        <f>'[1]Electricity and CHPs_NCAP'!M$40</f>
        <v>0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3.7497059561392599E-4</v>
      </c>
      <c r="J2069" s="1">
        <f>'[1]Electricity and CHPs_NCAP'!F$47</f>
        <v>2.7633057895443401E-4</v>
      </c>
      <c r="K2069" s="1">
        <f>'[1]Electricity and CHPs_NCAP'!G$47</f>
        <v>2.6051517127471903E-4</v>
      </c>
      <c r="L2069" s="1">
        <f>'[1]Electricity and CHPs_NCAP'!H$47</f>
        <v>4.1608752226573699E-4</v>
      </c>
      <c r="M2069" s="1">
        <f>'[1]Electricity and CHPs_NCAP'!I$47</f>
        <v>9.8759499660216392E-4</v>
      </c>
      <c r="N2069" s="1">
        <f>'[1]Electricity and CHPs_NCAP'!J$47</f>
        <v>8.3324315821526307E-6</v>
      </c>
      <c r="O2069" s="1">
        <f>'[1]Electricity and CHPs_NCAP'!K$47</f>
        <v>1.39621606982405E-3</v>
      </c>
      <c r="P2069" s="1">
        <f>'[1]Electricity and CHPs_NCAP'!L$47</f>
        <v>4.3384642171970001E-4</v>
      </c>
      <c r="Q2069" s="1">
        <f>'[1]Electricity and CHPs_NCAP'!M$47</f>
        <v>2.51483230535253E-3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1.082453027515699E-4</v>
      </c>
      <c r="H2070" s="1">
        <f>'[1]Electricity and CHPs_NCAP'!D$48</f>
        <v>4.9155787559471901E-4</v>
      </c>
      <c r="I2070" s="1">
        <f>'[1]Electricity and CHPs_NCAP'!E$48</f>
        <v>4.6785932897567004E-6</v>
      </c>
      <c r="J2070" s="1">
        <f>'[1]Electricity and CHPs_NCAP'!F$48</f>
        <v>2.919135773270928E-3</v>
      </c>
      <c r="K2070" s="1">
        <f>'[1]Electricity and CHPs_NCAP'!G$48</f>
        <v>2.6544422990028592E-4</v>
      </c>
      <c r="L2070" s="1">
        <f>'[1]Electricity and CHPs_NCAP'!H$48</f>
        <v>1.858355555329691E-3</v>
      </c>
      <c r="M2070" s="1">
        <f>'[1]Electricity and CHPs_NCAP'!I$48</f>
        <v>1.4462683919494619E-3</v>
      </c>
      <c r="N2070" s="1">
        <f>'[1]Electricity and CHPs_NCAP'!J$48</f>
        <v>1.346565391662566E-3</v>
      </c>
      <c r="O2070" s="1">
        <f>'[1]Electricity and CHPs_NCAP'!K$48</f>
        <v>2.487510199519732E-3</v>
      </c>
      <c r="P2070" s="1">
        <f>'[1]Electricity and CHPs_NCAP'!L$48</f>
        <v>1.212524020264207E-2</v>
      </c>
      <c r="Q2070" s="1">
        <f>'[1]Electricity and CHPs_NCAP'!M$48</f>
        <v>3.8101959224041705E-4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8.4108751934838506E-5</v>
      </c>
      <c r="J2071" s="1">
        <f>'[1]Electricity and CHPs_NCAP'!F$49</f>
        <v>2.1747397049360999E-4</v>
      </c>
      <c r="K2071" s="1">
        <f>'[1]Electricity and CHPs_NCAP'!G$49</f>
        <v>5.3789620056854002E-6</v>
      </c>
      <c r="L2071" s="1">
        <f>'[1]Electricity and CHPs_NCAP'!H$49</f>
        <v>4.8212555205291198E-5</v>
      </c>
      <c r="M2071" s="1">
        <f>'[1]Electricity and CHPs_NCAP'!I$49</f>
        <v>5.0001352078487497E-4</v>
      </c>
      <c r="N2071" s="1">
        <f>'[1]Electricity and CHPs_NCAP'!J$49</f>
        <v>5.4107727275736605E-6</v>
      </c>
      <c r="O2071" s="1">
        <f>'[1]Electricity and CHPs_NCAP'!K$49</f>
        <v>4.48139964726564E-4</v>
      </c>
      <c r="P2071" s="1">
        <f>'[1]Electricity and CHPs_NCAP'!L$49</f>
        <v>6.0855292669578906E-6</v>
      </c>
      <c r="Q2071" s="1">
        <f>'[1]Electricity and CHPs_NCAP'!M$49</f>
        <v>1.2749246639133251E-3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2.2373297607862762E-4</v>
      </c>
      <c r="H2072" s="1">
        <f>'[1]Electricity and CHPs_NCAP'!D$51</f>
        <v>2.6216012319592516E-3</v>
      </c>
      <c r="I2072" s="1">
        <f>'[1]Electricity and CHPs_NCAP'!E$51</f>
        <v>3.5559406636317001E-2</v>
      </c>
      <c r="J2072" s="1">
        <f>'[1]Electricity and CHPs_NCAP'!F$51</f>
        <v>2.6989624201441088E-3</v>
      </c>
      <c r="K2072" s="1">
        <f>'[1]Electricity and CHPs_NCAP'!G$51</f>
        <v>1.268465833227383E-2</v>
      </c>
      <c r="L2072" s="1">
        <f>'[1]Electricity and CHPs_NCAP'!H$51</f>
        <v>1.1884177293677229E-2</v>
      </c>
      <c r="M2072" s="1">
        <f>'[1]Electricity and CHPs_NCAP'!I$51</f>
        <v>2.6883918287909508E-2</v>
      </c>
      <c r="N2072" s="1">
        <f>'[1]Electricity and CHPs_NCAP'!J$51</f>
        <v>2.1353016031212578E-3</v>
      </c>
      <c r="O2072" s="1">
        <f>'[1]Electricity and CHPs_NCAP'!K$51</f>
        <v>9.202237083423024E-3</v>
      </c>
      <c r="P2072" s="1">
        <f>'[1]Electricity and CHPs_NCAP'!L$51</f>
        <v>5.2700555100908004E-3</v>
      </c>
      <c r="Q2072" s="1">
        <f>'[1]Electricity and CHPs_NCAP'!M$51</f>
        <v>2.3499931066689413E-2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3.56841811660421E-4</v>
      </c>
      <c r="J2073" s="1">
        <f>'[1]Electricity and CHPs_NCAP'!F$52</f>
        <v>1.044633197570312E-3</v>
      </c>
      <c r="K2073" s="1">
        <f>'[1]Electricity and CHPs_NCAP'!G$52</f>
        <v>2.8970459034401299E-5</v>
      </c>
      <c r="L2073" s="1">
        <f>'[1]Electricity and CHPs_NCAP'!H$52</f>
        <v>3.3100205715262101E-4</v>
      </c>
      <c r="M2073" s="1">
        <f>'[1]Electricity and CHPs_NCAP'!I$52</f>
        <v>3.05501198493335E-3</v>
      </c>
      <c r="N2073" s="1">
        <f>'[1]Electricity and CHPs_NCAP'!J$52</f>
        <v>1.062364058939944E-4</v>
      </c>
      <c r="O2073" s="1">
        <f>'[1]Electricity and CHPs_NCAP'!K$52</f>
        <v>4.5337918415379198E-3</v>
      </c>
      <c r="P2073" s="1">
        <f>'[1]Electricity and CHPs_NCAP'!L$52</f>
        <v>5.5574873181006701E-5</v>
      </c>
      <c r="Q2073" s="1">
        <f>'[1]Electricity and CHPs_NCAP'!M$52</f>
        <v>8.8431594232157799E-3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2.62062203771906E-2</v>
      </c>
      <c r="H2074" s="1">
        <f>'[1]Electricity and CHPs_NCAP'!D$54</f>
        <v>6.57925685932361E-3</v>
      </c>
      <c r="I2074" s="1">
        <f>'[1]Electricity and CHPs_NCAP'!E$54</f>
        <v>1.22251310307554E-2</v>
      </c>
      <c r="J2074" s="1">
        <f>'[1]Electricity and CHPs_NCAP'!F$54</f>
        <v>4.4079914721677098E-2</v>
      </c>
      <c r="K2074" s="1">
        <f>'[1]Electricity and CHPs_NCAP'!G$54</f>
        <v>2.9402457084563599E-2</v>
      </c>
      <c r="L2074" s="1">
        <f>'[1]Electricity and CHPs_NCAP'!H$54</f>
        <v>1.1280582631550001E-2</v>
      </c>
      <c r="M2074" s="1">
        <f>'[1]Electricity and CHPs_NCAP'!I$54</f>
        <v>4.40845520677772E-2</v>
      </c>
      <c r="N2074" s="1">
        <f>'[1]Electricity and CHPs_NCAP'!J$54</f>
        <v>2.6378511017118599E-2</v>
      </c>
      <c r="O2074" s="1">
        <f>'[1]Electricity and CHPs_NCAP'!K$54</f>
        <v>1.43093291353721E-2</v>
      </c>
      <c r="P2074" s="1">
        <f>'[1]Electricity and CHPs_NCAP'!L$54</f>
        <v>4.4642529279926901E-2</v>
      </c>
      <c r="Q2074" s="1">
        <f>'[1]Electricity and CHPs_NCAP'!M$54</f>
        <v>2.5980307374432299E-2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2.7179596764605199E-2</v>
      </c>
      <c r="H2075" s="1">
        <f>'[1]Electricity and CHPs_NCAP'!D$55</f>
        <v>2.17613073461049E-5</v>
      </c>
      <c r="I2075" s="1">
        <f>'[1]Electricity and CHPs_NCAP'!E$55</f>
        <v>0.105308596608719</v>
      </c>
      <c r="J2075" s="1">
        <f>'[1]Electricity and CHPs_NCAP'!F$55</f>
        <v>0.15382054898470601</v>
      </c>
      <c r="K2075" s="1">
        <f>'[1]Electricity and CHPs_NCAP'!G$55</f>
        <v>1.2378188964235501E-2</v>
      </c>
      <c r="L2075" s="1">
        <f>'[1]Electricity and CHPs_NCAP'!H$55</f>
        <v>5.2875675721363598E-2</v>
      </c>
      <c r="M2075" s="1">
        <f>'[1]Electricity and CHPs_NCAP'!I$55</f>
        <v>8.8657389691185907E-3</v>
      </c>
      <c r="N2075" s="1">
        <f>'[1]Electricity and CHPs_NCAP'!J$55</f>
        <v>0.106396464655481</v>
      </c>
      <c r="O2075" s="1">
        <f>'[1]Electricity and CHPs_NCAP'!K$55</f>
        <v>5.98830060544214E-2</v>
      </c>
      <c r="P2075" s="1">
        <f>'[1]Electricity and CHPs_NCAP'!L$55</f>
        <v>7.0490681105034106E-2</v>
      </c>
      <c r="Q2075" s="1">
        <f>'[1]Electricity and CHPs_NCAP'!M$55</f>
        <v>2.44485508758918E-2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3.14829507139541E-4</v>
      </c>
      <c r="J2076" s="1">
        <f>'[1]Electricity and CHPs_NCAP'!F$58</f>
        <v>6.2778761862907796E-4</v>
      </c>
      <c r="K2076" s="1">
        <f>'[1]Electricity and CHPs_NCAP'!G$58</f>
        <v>2.72965920936218E-5</v>
      </c>
      <c r="L2076" s="1">
        <f>'[1]Electricity and CHPs_NCAP'!H$58</f>
        <v>3.91219038380271E-5</v>
      </c>
      <c r="M2076" s="1">
        <f>'[1]Electricity and CHPs_NCAP'!I$58</f>
        <v>1.66685603471216E-3</v>
      </c>
      <c r="N2076" s="1">
        <f>'[1]Electricity and CHPs_NCAP'!J$58</f>
        <v>2.9466913648606399E-5</v>
      </c>
      <c r="O2076" s="1">
        <f>'[1]Electricity and CHPs_NCAP'!K$58</f>
        <v>2.25079950426326E-3</v>
      </c>
      <c r="P2076" s="1">
        <f>'[1]Electricity and CHPs_NCAP'!L$58</f>
        <v>3.14518103930693E-4</v>
      </c>
      <c r="Q2076" s="1">
        <f>'[1]Electricity and CHPs_NCAP'!M$58</f>
        <v>3.52514277587819E-3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2.8923016230017397E-6</v>
      </c>
      <c r="H2077" s="1">
        <f t="shared" si="2223"/>
        <v>3.4135908828294282E-6</v>
      </c>
      <c r="I2077" s="1">
        <f t="shared" si="2223"/>
        <v>5.4641549178263756E-2</v>
      </c>
      <c r="J2077" s="1">
        <f t="shared" si="2223"/>
        <v>0.11617473138768677</v>
      </c>
      <c r="K2077" s="1">
        <f t="shared" si="2223"/>
        <v>5.1001905188488086E-2</v>
      </c>
      <c r="L2077" s="1">
        <f t="shared" ref="L2077:O2077" si="2224">SUM(L2078:L2083)</f>
        <v>8.4115076484898438E-2</v>
      </c>
      <c r="M2077" s="1">
        <f t="shared" si="2224"/>
        <v>7.2445484049426856E-2</v>
      </c>
      <c r="N2077" s="1">
        <f t="shared" si="2224"/>
        <v>1.9471102031479018E-2</v>
      </c>
      <c r="O2077" s="1">
        <f t="shared" si="2224"/>
        <v>4.0081239971038546E-2</v>
      </c>
      <c r="P2077" s="1">
        <f>SUM(P2078:P2083)</f>
        <v>0.1165980965711218</v>
      </c>
      <c r="Q2077" s="1">
        <f>SUM(Q2078:Q2083)</f>
        <v>6.4696316035852311E-2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1.2653468685193E-6</v>
      </c>
      <c r="H2078" s="1">
        <f>'[1]Electricity and CHPs_NCAP'!D$19</f>
        <v>1.7341409699729E-6</v>
      </c>
      <c r="I2078" s="1">
        <f>'[1]Electricity and CHPs_NCAP'!E$19</f>
        <v>5.4160097685141899E-2</v>
      </c>
      <c r="J2078" s="1">
        <f>'[1]Electricity and CHPs_NCAP'!F$19</f>
        <v>0.104435926629122</v>
      </c>
      <c r="K2078" s="1">
        <f>'[1]Electricity and CHPs_NCAP'!G$19</f>
        <v>3.0522040013514998E-2</v>
      </c>
      <c r="L2078" s="1">
        <f>'[1]Electricity and CHPs_NCAP'!H$19</f>
        <v>7.8069160677354699E-2</v>
      </c>
      <c r="M2078" s="1">
        <f>'[1]Electricity and CHPs_NCAP'!I$19</f>
        <v>2.77607845327477E-2</v>
      </c>
      <c r="N2078" s="1">
        <f>'[1]Electricity and CHPs_NCAP'!J$19</f>
        <v>1.9276229956598601E-2</v>
      </c>
      <c r="O2078" s="1">
        <f>'[1]Electricity and CHPs_NCAP'!K$19</f>
        <v>3.9714919956389198E-2</v>
      </c>
      <c r="P2078" s="1">
        <f>'[1]Electricity and CHPs_NCAP'!L$19</f>
        <v>0.103737592008305</v>
      </c>
      <c r="Q2078" s="1">
        <f>'[1]Electricity and CHPs_NCAP'!M$19</f>
        <v>4.5317972278308201E-2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</v>
      </c>
      <c r="L2079" s="1">
        <f>'[1]Electricity and CHPs_NCAP'!H$20</f>
        <v>0</v>
      </c>
      <c r="M2079" s="1">
        <f>'[1]Electricity and CHPs_NCAP'!I$20</f>
        <v>0</v>
      </c>
      <c r="N2079" s="1">
        <f>'[1]Electricity and CHPs_NCAP'!J$20</f>
        <v>0</v>
      </c>
      <c r="O2079" s="1">
        <f>'[1]Electricity and CHPs_NCAP'!K$20</f>
        <v>0</v>
      </c>
      <c r="P2079" s="1">
        <f>'[1]Electricity and CHPs_NCAP'!L$20</f>
        <v>0</v>
      </c>
      <c r="Q2079" s="1">
        <f>'[1]Electricity and CHPs_NCAP'!M$20</f>
        <v>0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6.3320024032008004E-7</v>
      </c>
      <c r="H2080" s="1">
        <f>'[1]Electricity and CHPs_NCAP'!D$26</f>
        <v>7.5941966869823601E-7</v>
      </c>
      <c r="I2080" s="1">
        <f>'[1]Electricity and CHPs_NCAP'!E$26</f>
        <v>2.0989041928891702E-6</v>
      </c>
      <c r="J2080" s="1">
        <f>'[1]Electricity and CHPs_NCAP'!F$26</f>
        <v>5.6646054918059897E-3</v>
      </c>
      <c r="K2080" s="1">
        <f>'[1]Electricity and CHPs_NCAP'!G$26</f>
        <v>1.8954975208247599E-2</v>
      </c>
      <c r="L2080" s="1">
        <f>'[1]Electricity and CHPs_NCAP'!H$26</f>
        <v>6.03915921607637E-3</v>
      </c>
      <c r="M2080" s="1">
        <f>'[1]Electricity and CHPs_NCAP'!I$26</f>
        <v>3.9634661247012697E-2</v>
      </c>
      <c r="N2080" s="1">
        <f>'[1]Electricity and CHPs_NCAP'!J$26</f>
        <v>3.08735464228772E-6</v>
      </c>
      <c r="O2080" s="1">
        <f>'[1]Electricity and CHPs_NCAP'!K$26</f>
        <v>7.6242550592756801E-6</v>
      </c>
      <c r="P2080" s="1">
        <f>'[1]Electricity and CHPs_NCAP'!L$26</f>
        <v>7.6254142115776804E-3</v>
      </c>
      <c r="Q2080" s="1">
        <f>'[1]Electricity and CHPs_NCAP'!M$26</f>
        <v>1.69921002142569E-2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0</v>
      </c>
      <c r="L2081" s="1">
        <f>'[1]Electricity and CHPs_NCAP'!H$27</f>
        <v>0</v>
      </c>
      <c r="M2081" s="1">
        <f>'[1]Electricity and CHPs_NCAP'!I$27</f>
        <v>0</v>
      </c>
      <c r="N2081" s="1">
        <f>'[1]Electricity and CHPs_NCAP'!J$27</f>
        <v>0</v>
      </c>
      <c r="O2081" s="1">
        <f>'[1]Electricity and CHPs_NCAP'!K$27</f>
        <v>0</v>
      </c>
      <c r="P2081" s="1">
        <f>'[1]Electricity and CHPs_NCAP'!L$27</f>
        <v>0</v>
      </c>
      <c r="Q2081" s="1">
        <f>'[1]Electricity and CHPs_NCAP'!M$27</f>
        <v>0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9.9375451416235999E-7</v>
      </c>
      <c r="H2082" s="1">
        <f>'[1]Electricity and CHPs_NCAP'!D$44</f>
        <v>9.2003024415829203E-7</v>
      </c>
      <c r="I2082" s="1">
        <f>'[1]Electricity and CHPs_NCAP'!E$44</f>
        <v>4.79352588928972E-4</v>
      </c>
      <c r="J2082" s="1">
        <f>'[1]Electricity and CHPs_NCAP'!F$44</f>
        <v>6.0741992667587901E-3</v>
      </c>
      <c r="K2082" s="1">
        <f>'[1]Electricity and CHPs_NCAP'!G$44</f>
        <v>1.52488996672549E-3</v>
      </c>
      <c r="L2082" s="1">
        <f>'[1]Electricity and CHPs_NCAP'!H$44</f>
        <v>6.7565914673769003E-6</v>
      </c>
      <c r="M2082" s="1">
        <f>'[1]Electricity and CHPs_NCAP'!I$44</f>
        <v>5.0500382696664599E-3</v>
      </c>
      <c r="N2082" s="1">
        <f>'[1]Electricity and CHPs_NCAP'!J$44</f>
        <v>1.91784720238129E-4</v>
      </c>
      <c r="O2082" s="1">
        <f>'[1]Electricity and CHPs_NCAP'!K$44</f>
        <v>3.5869575959007201E-4</v>
      </c>
      <c r="P2082" s="1">
        <f>'[1]Electricity and CHPs_NCAP'!L$44</f>
        <v>5.2350903512391198E-3</v>
      </c>
      <c r="Q2082" s="1">
        <f>'[1]Electricity and CHPs_NCAP'!M$44</f>
        <v>2.3862435432872101E-3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0</v>
      </c>
      <c r="L2083" s="1">
        <f>'[1]Electricity and CHPs_NCAP'!H$45</f>
        <v>0</v>
      </c>
      <c r="M2083" s="1">
        <f>'[1]Electricity and CHPs_NCAP'!I$45</f>
        <v>0</v>
      </c>
      <c r="N2083" s="1">
        <f>'[1]Electricity and CHPs_NCAP'!J$45</f>
        <v>0</v>
      </c>
      <c r="O2083" s="1">
        <f>'[1]Electricity and CHPs_NCAP'!K$45</f>
        <v>0</v>
      </c>
      <c r="P2083" s="1">
        <f>'[1]Electricity and CHPs_NCAP'!L$45</f>
        <v>0</v>
      </c>
      <c r="Q2083" s="1">
        <f>'[1]Electricity and CHPs_NCAP'!M$45</f>
        <v>0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1.7536326077342883E-2</v>
      </c>
      <c r="H2084" s="1">
        <f t="shared" si="2226"/>
        <v>3.4338888496146094E-2</v>
      </c>
      <c r="I2084" s="1">
        <f t="shared" si="2226"/>
        <v>4.9771915719910444E-2</v>
      </c>
      <c r="J2084" s="1">
        <f t="shared" si="2226"/>
        <v>4.4447798024922699E-2</v>
      </c>
      <c r="K2084" s="1">
        <f t="shared" si="2226"/>
        <v>6.6101946896136091E-2</v>
      </c>
      <c r="L2084" s="1">
        <f t="shared" ref="L2084:O2084" si="2227">SUM(L2085:L2091)</f>
        <v>7.5949534345738826E-2</v>
      </c>
      <c r="M2084" s="1">
        <f t="shared" si="2227"/>
        <v>8.6487521432468628E-2</v>
      </c>
      <c r="N2084" s="1">
        <f t="shared" si="2227"/>
        <v>6.310881769359189E-2</v>
      </c>
      <c r="O2084" s="1">
        <f t="shared" si="2227"/>
        <v>9.2840242215552662E-2</v>
      </c>
      <c r="P2084" s="1">
        <f>SUM(P2085:P2091)</f>
        <v>6.7943858668754228E-2</v>
      </c>
      <c r="Q2084" s="1">
        <f>SUM(Q2085:Q2091)</f>
        <v>7.0983255983316174E-2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5.86142932284442E-7</v>
      </c>
      <c r="H2085" s="1">
        <f>'[1]Electricity and CHPs_NCAP'!D$25</f>
        <v>1.0682471721616699E-2</v>
      </c>
      <c r="I2085" s="1">
        <f>'[1]Electricity and CHPs_NCAP'!E$25</f>
        <v>2.1508570508934399E-2</v>
      </c>
      <c r="J2085" s="1">
        <f>'[1]Electricity and CHPs_NCAP'!F$25</f>
        <v>9.8595178824447995E-3</v>
      </c>
      <c r="K2085" s="1">
        <f>'[1]Electricity and CHPs_NCAP'!G$25</f>
        <v>1.4274059338633099E-2</v>
      </c>
      <c r="L2085" s="1">
        <f>'[1]Electricity and CHPs_NCAP'!H$25</f>
        <v>1.24663247153357E-2</v>
      </c>
      <c r="M2085" s="1">
        <f>'[1]Electricity and CHPs_NCAP'!I$25</f>
        <v>3.2352259833013701E-2</v>
      </c>
      <c r="N2085" s="1">
        <f>'[1]Electricity and CHPs_NCAP'!J$25</f>
        <v>1.0268387336948299E-2</v>
      </c>
      <c r="O2085" s="1">
        <f>'[1]Electricity and CHPs_NCAP'!K$25</f>
        <v>3.3610875452980998E-2</v>
      </c>
      <c r="P2085" s="1">
        <f>'[1]Electricity and CHPs_NCAP'!L$25</f>
        <v>3.9535268599303498E-3</v>
      </c>
      <c r="Q2085" s="1">
        <f>'[1]Electricity and CHPs_NCAP'!M$25</f>
        <v>2.5620558231281999E-2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0</v>
      </c>
      <c r="L2086" s="1">
        <f>'[1]Electricity and CHPs_NCAP'!H$31</f>
        <v>0</v>
      </c>
      <c r="M2086" s="1">
        <f>'[1]Electricity and CHPs_NCAP'!I$31</f>
        <v>0</v>
      </c>
      <c r="N2086" s="1">
        <f>'[1]Electricity and CHPs_NCAP'!J$31</f>
        <v>0</v>
      </c>
      <c r="O2086" s="1">
        <f>'[1]Electricity and CHPs_NCAP'!K$31</f>
        <v>0</v>
      </c>
      <c r="P2086" s="1">
        <f>'[1]Electricity and CHPs_NCAP'!L$31</f>
        <v>0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1.7535739934410599E-2</v>
      </c>
      <c r="H2087" s="1">
        <f>'[1]Electricity and CHPs_NCAP'!D$42</f>
        <v>2.3656416774529399E-2</v>
      </c>
      <c r="I2087" s="1">
        <f>'[1]Electricity and CHPs_NCAP'!E$42</f>
        <v>2.60882775505774E-2</v>
      </c>
      <c r="J2087" s="1">
        <f>'[1]Electricity and CHPs_NCAP'!F$42</f>
        <v>3.3915246075724999E-2</v>
      </c>
      <c r="K2087" s="1">
        <f>'[1]Electricity and CHPs_NCAP'!G$42</f>
        <v>5.1486415618998499E-2</v>
      </c>
      <c r="L2087" s="1">
        <f>'[1]Electricity and CHPs_NCAP'!H$42</f>
        <v>6.1649520765900898E-2</v>
      </c>
      <c r="M2087" s="1">
        <f>'[1]Electricity and CHPs_NCAP'!I$42</f>
        <v>5.0846233587532798E-2</v>
      </c>
      <c r="N2087" s="1">
        <f>'[1]Electricity and CHPs_NCAP'!J$42</f>
        <v>5.28137595496194E-2</v>
      </c>
      <c r="O2087" s="1">
        <f>'[1]Electricity and CHPs_NCAP'!K$42</f>
        <v>5.6415993231241898E-2</v>
      </c>
      <c r="P2087" s="1">
        <f>'[1]Electricity and CHPs_NCAP'!L$42</f>
        <v>6.2255244686785803E-2</v>
      </c>
      <c r="Q2087" s="1">
        <f>'[1]Electricity and CHPs_NCAP'!M$42</f>
        <v>4.0228590228756599E-2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0</v>
      </c>
      <c r="L2088" s="1">
        <f>'[1]Electricity and CHPs_NCAP'!H$43</f>
        <v>0</v>
      </c>
      <c r="M2088" s="1">
        <f>'[1]Electricity and CHPs_NCAP'!I$43</f>
        <v>0</v>
      </c>
      <c r="N2088" s="1">
        <f>'[1]Electricity and CHPs_NCAP'!J$43</f>
        <v>0</v>
      </c>
      <c r="O2088" s="1">
        <f>'[1]Electricity and CHPs_NCAP'!K$43</f>
        <v>0</v>
      </c>
      <c r="P2088" s="1">
        <f>'[1]Electricity and CHPs_NCAP'!L$43</f>
        <v>0</v>
      </c>
      <c r="Q2088" s="1">
        <f>'[1]Electricity and CHPs_NCAP'!M$43</f>
        <v>0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4.2452380732564899E-4</v>
      </c>
      <c r="J2089" s="1">
        <f>'[1]Electricity and CHPs_NCAP'!F$50</f>
        <v>4.0416657463702001E-4</v>
      </c>
      <c r="K2089" s="1">
        <f>'[1]Electricity and CHPs_NCAP'!G$50</f>
        <v>9.4604288894749598E-5</v>
      </c>
      <c r="L2089" s="1">
        <f>'[1]Electricity and CHPs_NCAP'!H$50</f>
        <v>3.7611128958779205E-4</v>
      </c>
      <c r="M2089" s="1">
        <f>'[1]Electricity and CHPs_NCAP'!I$50</f>
        <v>1.1793193986052919E-3</v>
      </c>
      <c r="N2089" s="1">
        <f>'[1]Electricity and CHPs_NCAP'!J$50</f>
        <v>7.9667455182373213E-6</v>
      </c>
      <c r="O2089" s="1">
        <f>'[1]Electricity and CHPs_NCAP'!K$50</f>
        <v>8.1132210411924009E-4</v>
      </c>
      <c r="P2089" s="1">
        <f>'[1]Electricity and CHPs_NCAP'!L$50</f>
        <v>4.9634519441295799E-4</v>
      </c>
      <c r="Q2089" s="1">
        <f>'[1]Electricity and CHPs_NCAP'!M$50</f>
        <v>1.273525417933484E-3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9.2080929954428605E-4</v>
      </c>
      <c r="J2090" s="1">
        <f>'[1]Electricity and CHPs_NCAP'!F$53</f>
        <v>2.567042883329721E-4</v>
      </c>
      <c r="K2090" s="1">
        <f>'[1]Electricity and CHPs_NCAP'!G$53</f>
        <v>1.6697748885453981E-4</v>
      </c>
      <c r="L2090" s="1">
        <f>'[1]Electricity and CHPs_NCAP'!H$53</f>
        <v>7.1654506622369804E-4</v>
      </c>
      <c r="M2090" s="1">
        <f>'[1]Electricity and CHPs_NCAP'!I$53</f>
        <v>1.532121913902828E-3</v>
      </c>
      <c r="N2090" s="1">
        <f>'[1]Electricity and CHPs_NCAP'!J$53</f>
        <v>1.160085287554032E-5</v>
      </c>
      <c r="O2090" s="1">
        <f>'[1]Electricity and CHPs_NCAP'!K$53</f>
        <v>7.9975958119196905E-4</v>
      </c>
      <c r="P2090" s="1">
        <f>'[1]Electricity and CHPs_NCAP'!L$53</f>
        <v>1.010719080018283E-3</v>
      </c>
      <c r="Q2090" s="1">
        <f>'[1]Electricity and CHPs_NCAP'!M$53</f>
        <v>2.0697154509383051E-3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8.2973455352871597E-4</v>
      </c>
      <c r="J2091" s="1">
        <f>'[1]Electricity and CHPs_NCAP'!F$56</f>
        <v>1.21632037829056E-5</v>
      </c>
      <c r="K2091" s="1">
        <f>'[1]Electricity and CHPs_NCAP'!G$56</f>
        <v>7.9890160755202399E-5</v>
      </c>
      <c r="L2091" s="1">
        <f>'[1]Electricity and CHPs_NCAP'!H$56</f>
        <v>7.4103250869074803E-4</v>
      </c>
      <c r="M2091" s="1">
        <f>'[1]Electricity and CHPs_NCAP'!I$56</f>
        <v>5.7758669941402002E-4</v>
      </c>
      <c r="N2091" s="1">
        <f>'[1]Electricity and CHPs_NCAP'!J$56</f>
        <v>7.1032086304083599E-6</v>
      </c>
      <c r="O2091" s="1">
        <f>'[1]Electricity and CHPs_NCAP'!K$56</f>
        <v>1.20229184601855E-3</v>
      </c>
      <c r="P2091" s="1">
        <f>'[1]Electricity and CHPs_NCAP'!L$56</f>
        <v>2.2802284760684301E-4</v>
      </c>
      <c r="Q2091" s="1">
        <f>'[1]Electricity and CHPs_NCAP'!M$56</f>
        <v>1.7908666544057901E-3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7.1322789229000998E-3</v>
      </c>
      <c r="H2092" s="1">
        <f t="shared" si="2228"/>
        <v>9.5402454884159202E-2</v>
      </c>
      <c r="I2092" s="1">
        <f t="shared" si="2228"/>
        <v>7.5758211858991502E-3</v>
      </c>
      <c r="J2092" s="1">
        <f t="shared" si="2228"/>
        <v>2.2526250893972199E-2</v>
      </c>
      <c r="K2092" s="1">
        <f t="shared" si="2228"/>
        <v>8.0411956631401102E-5</v>
      </c>
      <c r="L2092" s="1">
        <f t="shared" si="2228"/>
        <v>0.113127716806597</v>
      </c>
      <c r="M2092" s="1">
        <f t="shared" si="2228"/>
        <v>7.0236060026524297E-4</v>
      </c>
      <c r="N2092" s="1">
        <f t="shared" si="2228"/>
        <v>3.0847413260978299E-2</v>
      </c>
      <c r="O2092" s="1">
        <f t="shared" si="2228"/>
        <v>1.6814945921656801E-5</v>
      </c>
      <c r="P2092" s="1">
        <f>P2093</f>
        <v>0.11663743338066999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7.1322789229000998E-3</v>
      </c>
      <c r="H2093" s="1">
        <f>'[1]Electricity and CHPs_NCAP'!D$33</f>
        <v>9.5402454884159202E-2</v>
      </c>
      <c r="I2093" s="1">
        <f>'[1]Electricity and CHPs_NCAP'!E$33</f>
        <v>7.5758211858991502E-3</v>
      </c>
      <c r="J2093" s="1">
        <f>'[1]Electricity and CHPs_NCAP'!F$33</f>
        <v>2.2526250893972199E-2</v>
      </c>
      <c r="K2093" s="1">
        <f>'[1]Electricity and CHPs_NCAP'!G$33</f>
        <v>8.0411956631401102E-5</v>
      </c>
      <c r="L2093" s="1">
        <f>'[1]Electricity and CHPs_NCAP'!H$33</f>
        <v>0.113127716806597</v>
      </c>
      <c r="M2093" s="1">
        <f>'[1]Electricity and CHPs_NCAP'!I$33</f>
        <v>7.0236060026524297E-4</v>
      </c>
      <c r="N2093" s="1">
        <f>'[1]Electricity and CHPs_NCAP'!J$33</f>
        <v>3.0847413260978299E-2</v>
      </c>
      <c r="O2093" s="1">
        <f>'[1]Electricity and CHPs_NCAP'!K$33</f>
        <v>1.6814945921656801E-5</v>
      </c>
      <c r="P2093" s="1">
        <f>'[1]Electricity and CHPs_NCAP'!L$33</f>
        <v>0.11663743338066999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7.6608266848877301E-5</v>
      </c>
      <c r="H2094" s="1">
        <f t="shared" si="2229"/>
        <v>3.8567499684058357</v>
      </c>
      <c r="I2094" s="1">
        <f t="shared" si="2229"/>
        <v>4.2675352234443427</v>
      </c>
      <c r="J2094" s="1">
        <f t="shared" si="2229"/>
        <v>2.1045980553767438</v>
      </c>
      <c r="K2094" s="1">
        <f t="shared" si="2229"/>
        <v>2.3593576719586324</v>
      </c>
      <c r="L2094" s="1">
        <f t="shared" ref="L2094:O2094" si="2230">SUM(L2095:L2099)</f>
        <v>6.7823084515458243</v>
      </c>
      <c r="M2094" s="1">
        <f t="shared" si="2230"/>
        <v>4.3194213398364987</v>
      </c>
      <c r="N2094" s="1">
        <f t="shared" si="2230"/>
        <v>2.4505295430468386</v>
      </c>
      <c r="O2094" s="1">
        <f t="shared" si="2230"/>
        <v>3.5441335799830576</v>
      </c>
      <c r="P2094" s="1">
        <f>SUM(P2095:P2099)</f>
        <v>7.6413991489484117</v>
      </c>
      <c r="Q2094" s="1">
        <f>SUM(Q2095:Q2099)</f>
        <v>5.920432957246005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4.4924017759097101E-2</v>
      </c>
      <c r="I2095" s="1">
        <f>'[1]Electricity and CHPs_NCAP'!E$34</f>
        <v>2.4777235390597598E-2</v>
      </c>
      <c r="J2095" s="1">
        <f>'[1]Electricity and CHPs_NCAP'!F$34</f>
        <v>0.17105305530455503</v>
      </c>
      <c r="K2095" s="1">
        <f>'[1]Electricity and CHPs_NCAP'!G$34</f>
        <v>1.1917157153662086E-3</v>
      </c>
      <c r="L2095" s="1">
        <f>'[1]Electricity and CHPs_NCAP'!H$34</f>
        <v>2.5792447039547438E-2</v>
      </c>
      <c r="M2095" s="1">
        <f>'[1]Electricity and CHPs_NCAP'!I$34</f>
        <v>6.8821443351944997E-4</v>
      </c>
      <c r="N2095" s="1">
        <f>'[1]Electricity and CHPs_NCAP'!J$34</f>
        <v>7.6077692982174355E-3</v>
      </c>
      <c r="O2095" s="1">
        <f>'[1]Electricity and CHPs_NCAP'!K$34</f>
        <v>8.7586492160805468E-2</v>
      </c>
      <c r="P2095" s="1">
        <f>'[1]Electricity and CHPs_NCAP'!L$34</f>
        <v>1.8956200471815308E-2</v>
      </c>
      <c r="Q2095" s="1">
        <f>'[1]Electricity and CHPs_NCAP'!M$34</f>
        <v>0.69108177994117248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1.58114636969341E-7</v>
      </c>
      <c r="H2096" s="1">
        <f>'[1]Electricity and CHPs_NCAP'!D$35</f>
        <v>1.76796414938309</v>
      </c>
      <c r="I2096" s="1">
        <f>'[1]Electricity and CHPs_NCAP'!E$35</f>
        <v>1.6211773264712899E-5</v>
      </c>
      <c r="J2096" s="1">
        <f>'[1]Electricity and CHPs_NCAP'!F$35</f>
        <v>0.69111178695452302</v>
      </c>
      <c r="K2096" s="1">
        <f>'[1]Electricity and CHPs_NCAP'!G$35</f>
        <v>0.80698092245397002</v>
      </c>
      <c r="L2096" s="1">
        <f>'[1]Electricity and CHPs_NCAP'!H$35</f>
        <v>2.24383501537748</v>
      </c>
      <c r="M2096" s="1">
        <f>'[1]Electricity and CHPs_NCAP'!I$35</f>
        <v>0.52000927961270205</v>
      </c>
      <c r="N2096" s="1">
        <f>'[1]Electricity and CHPs_NCAP'!J$35</f>
        <v>0.80564408770027396</v>
      </c>
      <c r="O2096" s="1">
        <f>'[1]Electricity and CHPs_NCAP'!K$35</f>
        <v>1.13835515201883</v>
      </c>
      <c r="P2096" s="1">
        <f>'[1]Electricity and CHPs_NCAP'!L$35</f>
        <v>2.4840013663549199</v>
      </c>
      <c r="Q2096" s="1">
        <f>'[1]Electricity and CHPs_NCAP'!M$35</f>
        <v>0.77249889845450503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3.5533029136716755E-5</v>
      </c>
      <c r="H2097" s="1">
        <f>'[1]Electricity and CHPs_NCAP'!D$36</f>
        <v>0.7917544320235359</v>
      </c>
      <c r="I2097" s="1">
        <f>'[1]Electricity and CHPs_NCAP'!E$36</f>
        <v>2.6359414725721497</v>
      </c>
      <c r="J2097" s="1">
        <f>'[1]Electricity and CHPs_NCAP'!F$36</f>
        <v>0.46161409515272744</v>
      </c>
      <c r="K2097" s="1">
        <f>'[1]Electricity and CHPs_NCAP'!G$36</f>
        <v>0.75119304118020125</v>
      </c>
      <c r="L2097" s="1">
        <f>'[1]Electricity and CHPs_NCAP'!H$36</f>
        <v>2.2799873345988373</v>
      </c>
      <c r="M2097" s="1">
        <f>'[1]Electricity and CHPs_NCAP'!I$36</f>
        <v>2.2177057010152326</v>
      </c>
      <c r="N2097" s="1">
        <f>'[1]Electricity and CHPs_NCAP'!J$36</f>
        <v>0.71231089519690616</v>
      </c>
      <c r="O2097" s="1">
        <f>'[1]Electricity and CHPs_NCAP'!K$36</f>
        <v>1.0979480228491214</v>
      </c>
      <c r="P2097" s="1">
        <f>'[1]Electricity and CHPs_NCAP'!L$36</f>
        <v>2.6017650974541029</v>
      </c>
      <c r="Q2097" s="1">
        <f>'[1]Electricity and CHPs_NCAP'!M$36</f>
        <v>2.5562223643201616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4.0808583623257896E-5</v>
      </c>
      <c r="H2098" s="1">
        <f>'[1]Electricity and CHPs_NCAP'!D$37</f>
        <v>1.2517888866711431</v>
      </c>
      <c r="I2098" s="1">
        <f>'[1]Electricity and CHPs_NCAP'!E$37</f>
        <v>1.606694722009262</v>
      </c>
      <c r="J2098" s="1">
        <f>'[1]Electricity and CHPs_NCAP'!F$37</f>
        <v>0.25831594287111548</v>
      </c>
      <c r="K2098" s="1">
        <f>'[1]Electricity and CHPs_NCAP'!G$37</f>
        <v>0.37420674269696463</v>
      </c>
      <c r="L2098" s="1">
        <f>'[1]Electricity and CHPs_NCAP'!H$37</f>
        <v>1.9143779895458439</v>
      </c>
      <c r="M2098" s="1">
        <f>'[1]Electricity and CHPs_NCAP'!I$37</f>
        <v>1.5162729793890599</v>
      </c>
      <c r="N2098" s="1">
        <f>'[1]Electricity and CHPs_NCAP'!J$37</f>
        <v>0.43674663868010399</v>
      </c>
      <c r="O2098" s="1">
        <f>'[1]Electricity and CHPs_NCAP'!K$37</f>
        <v>0.62087999645661296</v>
      </c>
      <c r="P2098" s="1">
        <f>'[1]Electricity and CHPs_NCAP'!L$37</f>
        <v>2.143332038226617</v>
      </c>
      <c r="Q2098" s="1">
        <f>'[1]Electricity and CHPs_NCAP'!M$37</f>
        <v>1.7569735106402311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1.0853945193331301E-7</v>
      </c>
      <c r="H2099" s="1">
        <f>'[1]Electricity and CHPs_NCAP'!D$38</f>
        <v>3.1848256896974901E-4</v>
      </c>
      <c r="I2099" s="1">
        <f>'[1]Electricity and CHPs_NCAP'!E$38</f>
        <v>1.0558169906885701E-4</v>
      </c>
      <c r="J2099" s="1">
        <f>'[1]Electricity and CHPs_NCAP'!F$38</f>
        <v>0.52250317509382305</v>
      </c>
      <c r="K2099" s="1">
        <f>'[1]Electricity and CHPs_NCAP'!G$38</f>
        <v>0.42578524991213001</v>
      </c>
      <c r="L2099" s="1">
        <f>'[1]Electricity and CHPs_NCAP'!H$38</f>
        <v>0.31831566498411501</v>
      </c>
      <c r="M2099" s="1">
        <f>'[1]Electricity and CHPs_NCAP'!I$38</f>
        <v>6.4745165385984293E-2</v>
      </c>
      <c r="N2099" s="1">
        <f>'[1]Electricity and CHPs_NCAP'!J$38</f>
        <v>0.48822015217133702</v>
      </c>
      <c r="O2099" s="1">
        <f>'[1]Electricity and CHPs_NCAP'!K$38</f>
        <v>0.59936391649768805</v>
      </c>
      <c r="P2099" s="1">
        <f>'[1]Electricity and CHPs_NCAP'!L$38</f>
        <v>0.39334444644095701</v>
      </c>
      <c r="Q2099" s="1">
        <f>'[1]Electricity and CHPs_NCAP'!M$38</f>
        <v>0.143656403889935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6.9208230043971597E-4</v>
      </c>
      <c r="L2100" s="1">
        <f>'[1]Electricity and CHPs_NCAP'!H$32</f>
        <v>6.7821770028537E-4</v>
      </c>
      <c r="M2100" s="1">
        <f>'[1]Electricity and CHPs_NCAP'!I$32</f>
        <v>2.5459365635478002E-6</v>
      </c>
      <c r="N2100" s="1">
        <f>'[1]Electricity and CHPs_NCAP'!J$32</f>
        <v>1.9392357757655801E-4</v>
      </c>
      <c r="O2100" s="1">
        <f>'[1]Electricity and CHPs_NCAP'!K$32</f>
        <v>4.0777014160610702E-6</v>
      </c>
      <c r="P2100" s="1">
        <f>'[1]Electricity and CHPs_NCAP'!L$32</f>
        <v>1.7105862973864001E-3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6.9208230043971597E-4</v>
      </c>
      <c r="L2101" s="1">
        <f t="shared" ref="L2101:O2101" si="2232">L2100</f>
        <v>6.7821770028537E-4</v>
      </c>
      <c r="M2101" s="1">
        <f t="shared" si="2232"/>
        <v>2.5459365635478002E-6</v>
      </c>
      <c r="N2101" s="1">
        <f t="shared" si="2232"/>
        <v>1.9392357757655801E-4</v>
      </c>
      <c r="O2101" s="1">
        <f t="shared" si="2232"/>
        <v>4.0777014160610702E-6</v>
      </c>
      <c r="P2101" s="1">
        <f>P2100</f>
        <v>1.7105862973864001E-3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8.0125059908015797E-4</v>
      </c>
      <c r="J2102" s="1">
        <f t="shared" si="2233"/>
        <v>1.1804933753539679E-3</v>
      </c>
      <c r="K2102" s="1">
        <f t="shared" si="2233"/>
        <v>1.1633110461956369E-3</v>
      </c>
      <c r="L2102" s="1">
        <f t="shared" ref="L2102:O2102" si="2234">SUM(L2103:L2105)</f>
        <v>8.1318239245857884E-4</v>
      </c>
      <c r="M2102" s="1">
        <f t="shared" si="2234"/>
        <v>5.5618141083645881E-3</v>
      </c>
      <c r="N2102" s="1">
        <f t="shared" si="2234"/>
        <v>4.8284965783519497E-5</v>
      </c>
      <c r="O2102" s="1">
        <f t="shared" si="2234"/>
        <v>1.2537419187196789E-2</v>
      </c>
      <c r="P2102" s="1">
        <f>SUM(P2103:P2105)</f>
        <v>4.8785585937392391E-3</v>
      </c>
      <c r="Q2102" s="1">
        <f>SUM(Q2103:Q2105)</f>
        <v>9.3638589289609699E-3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5.4618169928642105E-4</v>
      </c>
      <c r="L2103" s="1">
        <f>'[1]Electricity and CHPs_NCAP'!H$30</f>
        <v>9.0508046523385806E-5</v>
      </c>
      <c r="M2103" s="1">
        <f>'[1]Electricity and CHPs_NCAP'!I$30</f>
        <v>7.0082028825689795E-4</v>
      </c>
      <c r="N2103" s="1">
        <f>'[1]Electricity and CHPs_NCAP'!J$30</f>
        <v>2.13120272587392E-5</v>
      </c>
      <c r="O2103" s="1">
        <f>'[1]Electricity and CHPs_NCAP'!K$30</f>
        <v>3.2927165903463302E-3</v>
      </c>
      <c r="P2103" s="1">
        <f>'[1]Electricity and CHPs_NCAP'!L$30</f>
        <v>2.5957026556532501E-3</v>
      </c>
      <c r="Q2103" s="1">
        <f>'[1]Electricity and CHPs_NCAP'!M$30</f>
        <v>2.6328403925598102E-3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5.2154205398255698E-4</v>
      </c>
      <c r="J2104" s="1">
        <f>'[1]Electricity and CHPs_NCAP'!F$46</f>
        <v>7.8517797783348895E-4</v>
      </c>
      <c r="K2104" s="1">
        <f>'[1]Electricity and CHPs_NCAP'!G$46</f>
        <v>4.8507434130339798E-4</v>
      </c>
      <c r="L2104" s="1">
        <f>'[1]Electricity and CHPs_NCAP'!H$46</f>
        <v>4.4119134360429601E-4</v>
      </c>
      <c r="M2104" s="1">
        <f>'[1]Electricity and CHPs_NCAP'!I$46</f>
        <v>2.9643106319759802E-3</v>
      </c>
      <c r="N2104" s="1">
        <f>'[1]Electricity and CHPs_NCAP'!J$46</f>
        <v>1.5974910570280499E-5</v>
      </c>
      <c r="O2104" s="1">
        <f>'[1]Electricity and CHPs_NCAP'!K$46</f>
        <v>5.8005790861923199E-3</v>
      </c>
      <c r="P2104" s="1">
        <f>'[1]Electricity and CHPs_NCAP'!L$46</f>
        <v>2.06774660997495E-3</v>
      </c>
      <c r="Q2104" s="1">
        <f>'[1]Electricity and CHPs_NCAP'!M$46</f>
        <v>3.4642499404555199E-3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2.7970854509760099E-4</v>
      </c>
      <c r="J2105" s="1">
        <f>'[1]Electricity and CHPs_NCAP'!F$57</f>
        <v>3.9531539752047902E-4</v>
      </c>
      <c r="K2105" s="1">
        <f>'[1]Electricity and CHPs_NCAP'!G$57</f>
        <v>1.3205500560581801E-4</v>
      </c>
      <c r="L2105" s="1">
        <f>'[1]Electricity and CHPs_NCAP'!H$57</f>
        <v>2.8148300233089699E-4</v>
      </c>
      <c r="M2105" s="1">
        <f>'[1]Electricity and CHPs_NCAP'!I$57</f>
        <v>1.89668318813171E-3</v>
      </c>
      <c r="N2105" s="1">
        <f>'[1]Electricity and CHPs_NCAP'!J$57</f>
        <v>1.0998027954499799E-5</v>
      </c>
      <c r="O2105" s="1">
        <f>'[1]Electricity and CHPs_NCAP'!K$57</f>
        <v>3.4441235106581398E-3</v>
      </c>
      <c r="P2105" s="1">
        <f>'[1]Electricity and CHPs_NCAP'!L$57</f>
        <v>2.1510932811103899E-4</v>
      </c>
      <c r="Q2105" s="1">
        <f>'[1]Electricity and CHPs_NCAP'!M$57</f>
        <v>3.2667685959456398E-3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1.2078530216067269E-2</v>
      </c>
      <c r="G2106" s="1">
        <f t="shared" si="2235"/>
        <v>2.2436656629891611E-5</v>
      </c>
      <c r="H2106" s="1">
        <f t="shared" si="2235"/>
        <v>6.514773874171963E-5</v>
      </c>
      <c r="I2106" s="1">
        <f t="shared" si="2235"/>
        <v>0.13003383924923367</v>
      </c>
      <c r="J2106" s="1">
        <f t="shared" si="2235"/>
        <v>2.5221859694893382E-2</v>
      </c>
      <c r="K2106" s="1">
        <f t="shared" si="2235"/>
        <v>0.1631220932029443</v>
      </c>
      <c r="L2106" s="1">
        <f t="shared" ref="L2106:O2106" si="2236">SUM(L2107:L2113)</f>
        <v>0.20796407530236308</v>
      </c>
      <c r="M2106" s="1">
        <f t="shared" si="2236"/>
        <v>0.18653926897864012</v>
      </c>
      <c r="N2106" s="1">
        <f t="shared" si="2236"/>
        <v>0.24061193116029386</v>
      </c>
      <c r="O2106" s="1">
        <f t="shared" si="2236"/>
        <v>0.26502878321452683</v>
      </c>
      <c r="P2106" s="1">
        <f>SUM(P2107:P2113)</f>
        <v>0.36167511708174238</v>
      </c>
      <c r="Q2106" s="1">
        <f>SUM(Q2107:Q2113)</f>
        <v>0.2321573068272228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2.8487766457142199E-6</v>
      </c>
      <c r="H2107" s="1">
        <f>'[1]Electricity and CHPs_NCAP'!D$63</f>
        <v>2.8532196964306899E-6</v>
      </c>
      <c r="I2107" s="1">
        <f>'[1]Electricity and CHPs_NCAP'!E$63</f>
        <v>2.5851935449937599E-6</v>
      </c>
      <c r="J2107" s="1">
        <f>'[1]Electricity and CHPs_NCAP'!F$63</f>
        <v>7.6651615827053596E-6</v>
      </c>
      <c r="K2107" s="1">
        <f>'[1]Electricity and CHPs_NCAP'!G$63</f>
        <v>9.8769160302104692E-6</v>
      </c>
      <c r="L2107" s="1">
        <f>'[1]Electricity and CHPs_NCAP'!H$63</f>
        <v>1.4351471156793E-5</v>
      </c>
      <c r="M2107" s="1">
        <f>'[1]Electricity and CHPs_NCAP'!I$63</f>
        <v>1.3250558230408799E-5</v>
      </c>
      <c r="N2107" s="1">
        <f>'[1]Electricity and CHPs_NCAP'!J$63</f>
        <v>6.3488727224892897E-6</v>
      </c>
      <c r="O2107" s="1">
        <f>'[1]Electricity and CHPs_NCAP'!K$63</f>
        <v>1.3316096660712801E-5</v>
      </c>
      <c r="P2107" s="1">
        <f>'[1]Electricity and CHPs_NCAP'!L$63</f>
        <v>1.09901338567962E-5</v>
      </c>
      <c r="Q2107" s="1">
        <f>'[1]Electricity and CHPs_NCAP'!M$63</f>
        <v>3.1073427004386201E-5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2.0288559015406698E-3</v>
      </c>
      <c r="G2108" s="1">
        <f>'[1]Electricity and CHPs_NCAP'!C$64</f>
        <v>3.2138561548461002E-6</v>
      </c>
      <c r="H2108" s="1">
        <f>'[1]Electricity and CHPs_NCAP'!D$64</f>
        <v>1.2476576731529E-5</v>
      </c>
      <c r="I2108" s="1">
        <f>'[1]Electricity and CHPs_NCAP'!E$64</f>
        <v>3.4804977417260402E-4</v>
      </c>
      <c r="J2108" s="1">
        <f>'[1]Electricity and CHPs_NCAP'!F$64</f>
        <v>4.1304404611510696E-3</v>
      </c>
      <c r="K2108" s="1">
        <f>'[1]Electricity and CHPs_NCAP'!G$64</f>
        <v>3.7973063003208699E-2</v>
      </c>
      <c r="L2108" s="1">
        <f>'[1]Electricity and CHPs_NCAP'!H$64</f>
        <v>5.0322243149749597E-2</v>
      </c>
      <c r="M2108" s="1">
        <f>'[1]Electricity and CHPs_NCAP'!I$64</f>
        <v>2.7276651141622199E-2</v>
      </c>
      <c r="N2108" s="1">
        <f>'[1]Electricity and CHPs_NCAP'!J$64</f>
        <v>4.0787525614301198E-2</v>
      </c>
      <c r="O2108" s="1">
        <f>'[1]Electricity and CHPs_NCAP'!K$64</f>
        <v>3.6229301652475003E-2</v>
      </c>
      <c r="P2108" s="1">
        <f>'[1]Electricity and CHPs_NCAP'!L$64</f>
        <v>4.8021838528228701E-2</v>
      </c>
      <c r="Q2108" s="1">
        <f>'[1]Electricity and CHPs_NCAP'!M$64</f>
        <v>2.4016113999288099E-2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1.51415869854914E-3</v>
      </c>
      <c r="G2109" s="1">
        <f>'[1]Electricity and CHPs_NCAP'!C$65</f>
        <v>2.4834284269038301E-6</v>
      </c>
      <c r="H2109" s="1">
        <f>'[1]Electricity and CHPs_NCAP'!D$65</f>
        <v>9.3745912947523092E-6</v>
      </c>
      <c r="I2109" s="1">
        <f>'[1]Electricity and CHPs_NCAP'!E$65</f>
        <v>3.07844814138889E-4</v>
      </c>
      <c r="J2109" s="1">
        <f>'[1]Electricity and CHPs_NCAP'!F$65</f>
        <v>3.2694328860277499E-3</v>
      </c>
      <c r="K2109" s="1">
        <f>'[1]Electricity and CHPs_NCAP'!G$65</f>
        <v>1.18109544716473E-2</v>
      </c>
      <c r="L2109" s="1">
        <f>'[1]Electricity and CHPs_NCAP'!H$65</f>
        <v>0.10978541326477299</v>
      </c>
      <c r="M2109" s="1">
        <f>'[1]Electricity and CHPs_NCAP'!I$65</f>
        <v>6.0063314128224299E-2</v>
      </c>
      <c r="N2109" s="1">
        <f>'[1]Electricity and CHPs_NCAP'!J$65</f>
        <v>0.12751082022898599</v>
      </c>
      <c r="O2109" s="1">
        <f>'[1]Electricity and CHPs_NCAP'!K$65</f>
        <v>0.147423677874226</v>
      </c>
      <c r="P2109" s="1">
        <f>'[1]Electricity and CHPs_NCAP'!L$65</f>
        <v>0.193391645381499</v>
      </c>
      <c r="Q2109" s="1">
        <f>'[1]Electricity and CHPs_NCAP'!M$65</f>
        <v>0.15068940855417101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1.43126208517597E-3</v>
      </c>
      <c r="G2110" s="1">
        <f>'[1]Electricity and CHPs_NCAP'!C$66</f>
        <v>2.32256840907411E-6</v>
      </c>
      <c r="H2110" s="1">
        <f>'[1]Electricity and CHPs_NCAP'!D$66</f>
        <v>6.4668235626728103E-6</v>
      </c>
      <c r="I2110" s="1">
        <f>'[1]Electricity and CHPs_NCAP'!E$66</f>
        <v>2.4084773523070702E-2</v>
      </c>
      <c r="J2110" s="1">
        <f>'[1]Electricity and CHPs_NCAP'!F$66</f>
        <v>3.6664721109382101E-3</v>
      </c>
      <c r="K2110" s="1">
        <f>'[1]Electricity and CHPs_NCAP'!G$66</f>
        <v>2.0726489769751999E-2</v>
      </c>
      <c r="L2110" s="1">
        <f>'[1]Electricity and CHPs_NCAP'!H$66</f>
        <v>9.0729016007943895E-3</v>
      </c>
      <c r="M2110" s="1">
        <f>'[1]Electricity and CHPs_NCAP'!I$66</f>
        <v>2.0334957444986899E-2</v>
      </c>
      <c r="N2110" s="1">
        <f>'[1]Electricity and CHPs_NCAP'!J$66</f>
        <v>1.40210225008269E-2</v>
      </c>
      <c r="O2110" s="1">
        <f>'[1]Electricity and CHPs_NCAP'!K$66</f>
        <v>1.71871659803901E-2</v>
      </c>
      <c r="P2110" s="1">
        <f>'[1]Electricity and CHPs_NCAP'!L$66</f>
        <v>2.7343164758750701E-2</v>
      </c>
      <c r="Q2110" s="1">
        <f>'[1]Electricity and CHPs_NCAP'!M$66</f>
        <v>1.14860089708658E-2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2.83907317317521E-3</v>
      </c>
      <c r="G2111" s="1">
        <f>'[1]Electricity and CHPs_NCAP'!C$67</f>
        <v>4.6279598997362299E-6</v>
      </c>
      <c r="H2111" s="1">
        <f>'[1]Electricity and CHPs_NCAP'!D$67</f>
        <v>1.381018375000807E-5</v>
      </c>
      <c r="I2111" s="1">
        <f>'[1]Electricity and CHPs_NCAP'!E$67</f>
        <v>4.0032750266686998E-2</v>
      </c>
      <c r="J2111" s="1">
        <f>'[1]Electricity and CHPs_NCAP'!F$67</f>
        <v>4.6004186324899495E-3</v>
      </c>
      <c r="K2111" s="1">
        <f>'[1]Electricity and CHPs_NCAP'!G$67</f>
        <v>3.4038302350872698E-2</v>
      </c>
      <c r="L2111" s="1">
        <f>'[1]Electricity and CHPs_NCAP'!H$67</f>
        <v>1.509010995513398E-2</v>
      </c>
      <c r="M2111" s="1">
        <f>'[1]Electricity and CHPs_NCAP'!I$67</f>
        <v>2.91839640439303E-2</v>
      </c>
      <c r="N2111" s="1">
        <f>'[1]Electricity and CHPs_NCAP'!J$67</f>
        <v>2.2169591680056999E-2</v>
      </c>
      <c r="O2111" s="1">
        <f>'[1]Electricity and CHPs_NCAP'!K$67</f>
        <v>2.4054777840433601E-2</v>
      </c>
      <c r="P2111" s="1">
        <f>'[1]Electricity and CHPs_NCAP'!L$67</f>
        <v>3.4855096630376801E-2</v>
      </c>
      <c r="Q2111" s="1">
        <f>'[1]Electricity and CHPs_NCAP'!M$67</f>
        <v>1.7239858385591791E-2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2.83019224931332E-3</v>
      </c>
      <c r="G2112" s="1">
        <f>'[1]Electricity and CHPs_NCAP'!C$68</f>
        <v>4.6159849742814795E-6</v>
      </c>
      <c r="H2112" s="1">
        <f>'[1]Electricity and CHPs_NCAP'!D$68</f>
        <v>1.370421196474133E-5</v>
      </c>
      <c r="I2112" s="1">
        <f>'[1]Electricity and CHPs_NCAP'!E$68</f>
        <v>3.9742918255872797E-2</v>
      </c>
      <c r="J2112" s="1">
        <f>'[1]Electricity and CHPs_NCAP'!F$68</f>
        <v>5.1499346584514497E-3</v>
      </c>
      <c r="K2112" s="1">
        <f>'[1]Electricity and CHPs_NCAP'!G$68</f>
        <v>3.5597905141227196E-2</v>
      </c>
      <c r="L2112" s="1">
        <f>'[1]Electricity and CHPs_NCAP'!H$68</f>
        <v>1.421843703766189E-2</v>
      </c>
      <c r="M2112" s="1">
        <f>'[1]Electricity and CHPs_NCAP'!I$68</f>
        <v>2.9558888595970098E-2</v>
      </c>
      <c r="N2112" s="1">
        <f>'[1]Electricity and CHPs_NCAP'!J$68</f>
        <v>2.21486959735199E-2</v>
      </c>
      <c r="O2112" s="1">
        <f>'[1]Electricity and CHPs_NCAP'!K$68</f>
        <v>2.3869614415126202E-2</v>
      </c>
      <c r="P2112" s="1">
        <f>'[1]Electricity and CHPs_NCAP'!L$68</f>
        <v>3.5026799259352301E-2</v>
      </c>
      <c r="Q2112" s="1">
        <f>'[1]Electricity and CHPs_NCAP'!M$68</f>
        <v>1.7182807214103191E-2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1.4349881083129601E-3</v>
      </c>
      <c r="G2113" s="1">
        <f>'[1]Electricity and CHPs_NCAP'!C$69</f>
        <v>2.3240821193356401E-6</v>
      </c>
      <c r="H2113" s="1">
        <f>'[1]Electricity and CHPs_NCAP'!D$69</f>
        <v>6.4621317415854304E-6</v>
      </c>
      <c r="I2113" s="1">
        <f>'[1]Electricity and CHPs_NCAP'!E$69</f>
        <v>2.5514917421746702E-2</v>
      </c>
      <c r="J2113" s="1">
        <f>'[1]Electricity and CHPs_NCAP'!F$69</f>
        <v>4.3974957842522503E-3</v>
      </c>
      <c r="K2113" s="1">
        <f>'[1]Electricity and CHPs_NCAP'!G$69</f>
        <v>2.2965501550206199E-2</v>
      </c>
      <c r="L2113" s="1">
        <f>'[1]Electricity and CHPs_NCAP'!H$69</f>
        <v>9.4606188230934394E-3</v>
      </c>
      <c r="M2113" s="1">
        <f>'[1]Electricity and CHPs_NCAP'!I$69</f>
        <v>2.01082430656759E-2</v>
      </c>
      <c r="N2113" s="1">
        <f>'[1]Electricity and CHPs_NCAP'!J$69</f>
        <v>1.3967926289880399E-2</v>
      </c>
      <c r="O2113" s="1">
        <f>'[1]Electricity and CHPs_NCAP'!K$69</f>
        <v>1.6250929355215198E-2</v>
      </c>
      <c r="P2113" s="1">
        <f>'[1]Electricity and CHPs_NCAP'!L$69</f>
        <v>2.3025582389678102E-2</v>
      </c>
      <c r="Q2113" s="1">
        <f>'[1]Electricity and CHPs_NCAP'!M$69</f>
        <v>1.15120362761985E-2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6.4225910164376595E-4</v>
      </c>
      <c r="G2114" s="3">
        <f t="shared" si="2237"/>
        <v>0.42814128882801189</v>
      </c>
      <c r="H2114" s="3">
        <f t="shared" si="2237"/>
        <v>1.0499423206202982</v>
      </c>
      <c r="I2114" s="3">
        <f t="shared" si="2237"/>
        <v>2.3195635268498158</v>
      </c>
      <c r="J2114" s="3">
        <f t="shared" si="2237"/>
        <v>3.189399871641764</v>
      </c>
      <c r="K2114" s="3">
        <f t="shared" si="2237"/>
        <v>2.0309986494649825</v>
      </c>
      <c r="L2114" s="3">
        <f t="shared" ref="L2114:O2114" si="2238">SUM(L2115:L2164)</f>
        <v>2.4850160903629419</v>
      </c>
      <c r="M2114" s="3">
        <f t="shared" si="2238"/>
        <v>2.8759150258932817</v>
      </c>
      <c r="N2114" s="3">
        <f t="shared" si="2238"/>
        <v>2.4360591790621196</v>
      </c>
      <c r="O2114" s="3">
        <f t="shared" si="2238"/>
        <v>2.3754959339814734</v>
      </c>
      <c r="P2114" s="3">
        <f>SUM(P2115:P2164)</f>
        <v>2.5230430798589487</v>
      </c>
      <c r="Q2114" s="3">
        <f>SUM(Q2115:Q2164)</f>
        <v>2.0402676134447253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1.9177062270141199E-4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2.8482037173093101E-3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9.8451291859781402E-4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1.0000275040694001E-3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1.25487322782039E-3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4.5599006295863498E-2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0.101641531265936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0.16228061824910001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8.9610769737478599E-2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9.0432630268232395E-2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0.122451144445828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4.58299391154414E-2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1.2269594747990701E-4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6.3414722260224203E-4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0.202940938057563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0.60350131493411396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1.17352082295622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0.54579603309110603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0.71825852014629998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0.98250913604325296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0.61116397322772997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0.65081988640713395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0.65606318040048095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0.47955846615418202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1.4047120930670701E-4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2.9300693852516999E-3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3.9680894192753498E-3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0.17047727572797999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0.39858183432086303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0.32425008912572001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0.27341250226075098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0.34216010697594001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0.42738310476535901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0.43202245072497403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0.64906143800943805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0.41446948001934802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1.8732132215574E-4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6.91931306869151E-2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7.2510706939639596E-2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0.209635544123176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0.120240267371012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1.2705085204928201E-2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0.152873111387752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0.10863303700124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0.185765292206129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0.121044992293268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2.5568594397202202E-2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0.274884711044111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1.65128975722084E-4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1.67955630602133E-4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1.2528997750316199E-4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1.6386554541234299E-4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2.14047615295455E-4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3.1891260567323203E-4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1.74182311261088E-4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7.5342213562268605E-4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1.2240715356697099E-3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1.3438948743114401E-3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2.2197746802536402E-3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9.4840380304128297E-5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3.8613530307099101E-4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2.6069180662470601E-4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3.9147435831222299E-4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3.96642163571683E-4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5.9420587221546499E-4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2.15060474736266E-4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1.2545032311833001E-3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1.29842027434384E-2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2.0782689192179599E-2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1.39159008589888E-2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1.32097031452829E-3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2.6645256510694701E-2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2.0982291014224701E-2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3.1064705176595001E-2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1.8349172224163099E-3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1.72566617055981E-2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2.5771861678167E-4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5.2380073416302499E-2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6.37338269996259E-3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4.2900957179704104E-3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5.2757911663711904E-3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3.2799702238675902E-4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5.0870950494407601E-4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4.4773034832195301E-4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9.3609649894398203E-4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1.0047130544563901E-3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2.2985895036939899E-3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2.7383312574788798E-4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1.6796419948320599E-2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3.3164177475299698E-4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2.24379146355926E-4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0.102025573651551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1.86986907457642E-4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1.94892017722729E-4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1.8487480877019501E-4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3.5267337726159801E-4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7.1776976821096396E-4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5.0234207899109103E-4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1.42297347418578E-3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1.5569502475947899E-4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5.2526868865781397E-5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5.2312359285977498E-5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6.99166298323848E-5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1.32861945543806E-4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5.7935207355257299E-4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4.48425801558936E-4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2.0433325352295002E-3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1.7751306543207E-3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1.2291462943136999E-3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2.2686347178885202E-3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1.5821646181735799E-4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5.39230003396913E-5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5.41467410516614E-5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7.3366809953527806E-5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3.0449070966899298E-2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8.2147223933897895E-2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0.31326108240947798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0.31648367243583803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2.6386788424663699E-3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0.11991298085517201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0.20073253826145299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1.7573323352176699E-4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5.4961525844775002E-5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5.28526311912534E-5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7.6199284195155805E-5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5.5142281880873802E-4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6.83648595659963E-4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8.6841987318882002E-4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0.15689862236326599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0.239775688667413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0.15858876006626799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0.14528954160738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0.217064653050943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0.26335609113175201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0.29253246773375402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0.143285965775899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1.1951727806329501E-5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5.4730953690118997E-6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6.0121481862263298E-7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7.1980406863950597E-7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1.30350711222315E-6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9.3436610942796995E-7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8.0504819243456499E-7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5.8696612393834499E-7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5.9997588720576396E-7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4.3608222031620002E-7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4.4848553801860596E-6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6.6383049686727998E-6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3.1847427660677399E-6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5.9568978422934695E-7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6.1680306359710398E-7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9.1783483863764903E-7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8.31152893992827E-7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7.1751649639233097E-7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6.0912120380905799E-7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7.4677042677712697E-7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6.8756577818562996E-7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4.3871019946821996E-6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5.6361525115450002E-6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2.3645092334372599E-6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5.4859512970274696E-7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5.7002975738503004E-7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7.6387280074438496E-7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7.7002776390003503E-7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6.7231232362143305E-7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6.1528949348252096E-7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8.1487386950792902E-7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8.3461267895958897E-7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4.5299075794473597E-6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7.35621430425349E-6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3.02774268219791E-6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5.9296354416206702E-7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6.2925300666699805E-7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9.4791762963661795E-7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8.5664064205765099E-7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7.1090979003990095E-7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5.96916549554426E-7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7.1919964925080903E-7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6.2271252969172799E-7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4.4379229035966001E-6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4.0549688376806598E-4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2.0964843476604145E-2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3.635716484043849E-3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4.3007086413500567E-2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3.9932545321149066E-2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4.3277709080686097E-4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4.2745421725077603E-4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2.1970550454540839E-3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2.3839859368455039E-2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7.4602335677378742E-2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2.723629373539899E-2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9.695647953348735E-4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5.252303282634237E-3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6.1397127333945507E-4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8.0500485691343687E-2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1.403653234857517E-3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4.9390000403187805E-4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5.6702650129140995E-4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4.5265554457450197E-4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1.0929040896089841E-3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1.2255477774715539E-3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4.73865084482377E-4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0.16845007090478795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4.4833447624234503E-4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3.2187457993542026E-4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2.8066048540404602E-4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3.62588770152117E-4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3.0280459410120199E-4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4.40015224680607E-4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3.6112571082719101E-4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5.2001917128477806E-4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6.1082626356430598E-4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3.3226082192705996E-4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4.2514575071187605E-4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4.0204563647293731E-2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0.10620295890315919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4.8735925659048739E-2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0.1045674874486838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0.12716855083397702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0.1559731324644166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0.12989387468212851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9.5218447914160537E-2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7.2067925366676569E-2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7.4558749601579308E-2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1.18982759851189E-4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4.06001928810851E-4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4.8113052515685103E-4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2.8833033236103501E-4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3.35162211006202E-4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9.9049266465442207E-5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9.8370848597888893E-5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6.8952113588207999E-5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1.08045380649476E-4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1.15308294683983E-4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1.5624945417573301E-4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1.01531967473902E-4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3.25684587779547E-3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8.8711979085074201E-4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6.8176879037853098E-4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4.5580542263468597E-4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1.26630727542232E-4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1.29925531246828E-4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9.0930004850477806E-5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1.5563219289472101E-4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1.6546946703647401E-4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2.0698008679557401E-4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1.8977115752927701E-4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6.1792618698091203E-2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2.9281483177610698E-3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2.8171587318526699E-2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2.3963327855524201E-3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1.86376674572078E-4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1.9507409671852601E-4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1.34807131013382E-4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2.14816136338479E-4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2.1893836654443701E-4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2.4183276895708999E-4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1.4067526386614401E-4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0.28000573751865498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0.48764020782131101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0.56935017416427902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0.44614846788411899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0.499099154818538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0.54017219686909801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0.44943513076797897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0.435512621510173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0.42560951045695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0.293485181814158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1.1265482236714E-4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2.0694272069519199E-2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3.4605834764364E-3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2.0154871454356501E-4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2.15901245277667E-4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1.1112473378797E-4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1.20840326305966E-4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9.7142940757803797E-5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2.5366239714403899E-4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6.1985597423604003E-4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4.5364949196248798E-4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5.6456313748186499E-5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6.2492745017442698E-4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4.1452057351678802E-4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1.8903778062478701E-4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1.8936471216801699E-4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1.20294475969189E-4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1.3559155801962799E-4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1.10681138990521E-4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2.2326334683735099E-4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3.1657940264030098E-4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1.8352737854840701E-4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7.0971731749942495E-5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3.28862321527073E-4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2.5248346455150698E-4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1.51756399250659E-4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1.8116943577993101E-4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1.51077195983569E-4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1.9093861726919399E-4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1.6343023185467801E-4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2.85611227097097E-4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3.9197702308793202E-4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1.7590707065809E-4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1.0485970928678001E-4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4.00821383489295E-2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0.106119192936765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4.8431657366968098E-2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0.103775669855595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0.12647522951350501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7.8071080516261201E-2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0.104252152928268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9.4767583824414706E-2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7.1788806270990199E-2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7.3882089669012802E-2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2.7041704308809172E-2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7.1943369820199249E-2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0.14142005273965624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0.1284544074354052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4.3749097518021599E-2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5.0465115736192424E-2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5.0410231682533504E-4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4.2344552850237874E-2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6.0836519101482724E-2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4.5347608271160001E-4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2.9136745179982298E-4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0.11925000084419261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3.8743291215616399E-2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6.4724280785602396E-4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2.6882945966012197E-3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1.3771679771856838E-3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1.8143037787645519E-3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6.8308582905898807E-4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5.6659900995976596E-4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2.1209054272165379E-3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3.8572257080557101E-2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6.2198438881360014E-3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5.4524705394687323E-4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3.3853079908517799E-4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3.6557630098008314E-4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4.247885477079408E-3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4.2249271452328686E-2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5.2862919396692826E-2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2.9943248519407183E-2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4.6445049962874151E-2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4.0035557220069129E-2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3.1273838354110087E-2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3.77638126550493E-2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5.8735439099087423E-4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2.293498784999534E-4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1.7712937266268732E-4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4.3865078908600797E-4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9.3491731614214605E-4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2.3849369066829971E-2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9.0160453955273931E-2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9.216552838135432E-3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7.1417547728449106E-4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4.5875154943985199E-4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4.4894119562617837E-3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1.4204016796500301E-4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2.2707527273272299E-4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2.9998382071389699E-4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4.8860951334879304E-4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5.9557046405582402E-3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9.9765765447694098E-5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1.41183775339208E-4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4.3465338319266297E-5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3.0227023075594201E-5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2.8908950465644E-5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3.7251210290076801E-5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8.8230912912383804E-5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2.11180196444712E-4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1.6109056206074801E-4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2.1601827752031099E-4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2.6856114308314798E-4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9.6244753110726703E-5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1.53282865912814E-4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4.900587017889E-5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3.42260451317437E-5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3.2324135210485099E-5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3.9747712065992898E-5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1.02845052087702E-4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1.4018976638723201E-4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1.14440843873653E-4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1.4928914373575099E-4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1.98263607816268E-4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1.08088555953105E-4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2.1298080105117999E-4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5.8576160192018399E-5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3.6549702158269799E-5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3.4045810260831598E-5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4.08582000657402E-5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4.10993728551058E-5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7.1214933379366797E-5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7.0935743992360298E-5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1.19196910079286E-4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2.02113900510335E-4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1.08998509122107E-4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2.2589282847742601E-4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5.6877957483694399E-5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3.3249824773020699E-5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2.9770601689588701E-5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4.1256235614751301E-5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1.21545092909574E-4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7.1525449330513205E-2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0.14126587499026999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2.49220386571232E-2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1.60136632563458E-2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3.7040091728152201E-4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1.96615377549758E-4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1.61131236600275E-4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2.23103704911024E-4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2.1741104911976201E-4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1.3666174835499001E-4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5.7009158090610497E-5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3.6858836768789699E-4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4.8212357211367403E-4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1.39279426179462E-3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7.4000077105672996E-4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3.30059892616132E-4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2.6134980397003401E-4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2.2596404618117501E-4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4.8362743495506798E-4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5.9992474265609596E-4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5.3842429505790196E-4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7.0027412421459301E-5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2.2676652521606399E-4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3.0295156797641501E-4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4.1389277501148397E-3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4.2105127905222701E-2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5.26903111044697E-2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2.9700437081437599E-2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4.62451505313227E-2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3.9719805247158499E-2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3.0928529325597E-2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3.7044860818298699E-2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5.0193026008114199E-5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9.8014245733907398E-5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1.0061301883996401E-4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2.0720391360980799E-4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5.18529579685948E-4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5.5480686078227101E-4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9.8076158340574095E-4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7.1517803295987204E-4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2.7407512999245499E-4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1.93036368733077E-4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5.27481089567254E-4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1.0810975029953599E-5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9.4395549610944999E-6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5.5594706710880096E-7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2.6193213277739802E-6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2.4689716597018602E-6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1.8199868678266E-6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2.2620933337556599E-6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2.0260170218355899E-6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1.83470370417585E-6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1.88155857243825E-6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1.81360675886742E-6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6.14055897920375E-6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5.6873356913396599E-6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5.5586318679693796E-7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2.94356511600991E-6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2.57370819134118E-6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2.00595209452928E-6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2.4118739388387598E-6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2.1932711569728798E-6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1.98619684165621E-6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2.0135065504230401E-6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1.77547684379108E-6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7.0664272250524303E-6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5.2754490429690702E-6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5.9235318932228805E-7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3.0270826336276499E-6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2.5877152582310201E-6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2.0851211310695201E-6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2.4618641833093998E-6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2.2886492090572502E-6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1.9926816385035599E-6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2.03146781730196E-6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1.74417536093608E-6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7.3792697929792001E-6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5.9778375587353396E-6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5.9240626317895804E-7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3.1697742882505498E-6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2.71683679116214E-6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2.1688062308976798E-6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2.5619071905283902E-6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2.3643174617279E-6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1.9907079550404001E-6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2.02231194015175E-6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1.7909695569419099E-6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0.73192917711650807</v>
      </c>
      <c r="H2165" s="3">
        <f t="shared" si="2245"/>
        <v>1.5676102210103213</v>
      </c>
      <c r="I2165" s="3">
        <f t="shared" si="2245"/>
        <v>5.6728919232321751</v>
      </c>
      <c r="J2165" s="3">
        <f t="shared" si="2245"/>
        <v>4.8906343424929775</v>
      </c>
      <c r="K2165" s="3">
        <f t="shared" si="2245"/>
        <v>2.3301004890602943</v>
      </c>
      <c r="L2165" s="3">
        <f t="shared" ref="L2165:O2165" si="2246">SUM(L2166:L2188)</f>
        <v>3.425398079128501</v>
      </c>
      <c r="M2165" s="3">
        <f t="shared" si="2246"/>
        <v>4.092986320294135</v>
      </c>
      <c r="N2165" s="3">
        <f t="shared" si="2246"/>
        <v>2.7776487656903428</v>
      </c>
      <c r="O2165" s="3">
        <f t="shared" si="2246"/>
        <v>4.7511767779504321</v>
      </c>
      <c r="P2165" s="3">
        <f>SUM(P2166:P2188)</f>
        <v>3.5488454943053993</v>
      </c>
      <c r="Q2165" s="3">
        <f>SUM(Q2166:Q2188)</f>
        <v>4.0544962786490037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1.62743706373412E-2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2.53418337062511E-2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2.5437087631783402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2.59251946905305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0.22103144634627198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1.2842184301117698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1.49749534052662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0.85037889397812305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1.2866548827658499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0.97089738553316507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0.34689862299603103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4.46683723268249E-3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1.71164888206621E-2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0.72058684474210999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0.67843298807502495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0.12472228826653899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0.35588041303019297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0.45438987846954704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0.25084876853245697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0.393513492300965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0.44909678021989702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0.18407383272921202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2.9715328909228401E-3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6.19460769235848E-3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1.9896250545501999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0.42490078385174701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1.4178040564291199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0.45541911550575903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1.1766980122255901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0.307925940233227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1.33297964380233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0.720356208046667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1.5488917262856998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9.2986281462570798E-4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9.0047923017986999E-4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8.9014608623831897E-4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1.4767288659562499E-3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1.4573506630949601E-3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1.69933006597454E-3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2.4158433307962502E-3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2.2056138076388099E-3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2.8785873644223601E-3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2.9530165269222599E-3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4.2744611234699203E-3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2.3914159065915101E-5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1.1642633499005201E-5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1.19398555222461E-5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1.18077206100942E-5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1.2282984798531601E-5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1.0516325973746199E-5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2.2461679243479602E-5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1.01530722694113E-5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1.22024640405883E-5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3.31131522848475E-2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5.0737594225851099E-3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2.34725575102685E-3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9.0376687689893188E-3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7.9060323353962198E-3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2.07105638158206E-2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5.1634881882977199E-2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6.5672422197891503E-2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0.202772796846377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0.75605282296877607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0.49691743772427199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2.92143518024E-3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2.4120994622944696E-3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2.1351912949361799E-3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5.1671300329605699E-3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5.2340530734607304E-3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9.4162401289516803E-3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1.6067836915213098E-2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1.76270544809333E-2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2.9563463456584498E-2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3.8390814689602398E-2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4.1757324040867995E-2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4.8222845112064198E-2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0.83272374834923701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0.41332533790020598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1.17867226429117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0.551498385062825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1.2975185890484602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0.89362854606799402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1.2823322042300001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1.5019624830010398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0.61016949094223105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1.43037227466648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2.8272942082158798E-4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2.4249903066115902E-4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2.3926249778259798E-4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4.1566692058040002E-4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4.3662816797974502E-4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5.1292620586873398E-4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6.3351382822640395E-4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6.2113985959634705E-4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8.1558994079189298E-4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8.9601741927203607E-4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1.2484114987763801E-3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0.60459174201308907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0.49811441559181696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1.0823654775861101E-5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1.2476964556935001E-5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1.14947837587954E-5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1.11531603394053E-5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1.2971402074859499E-5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7.4427345887156295E-3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0.152394423850299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8.3542252289410205E-3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1.69122276381285E-3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2.3050562244952502E-4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2.2547700622363001E-4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1.0646761811623001E-3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7.0163042609822299E-3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1.02487156063754E-5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1.05313601821431E-5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1.1643392393796601E-5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1.24436853086153E-5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1.20607035147208E-5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1.1288472553157499E-5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1.4552038835308401E-5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6.0517247748075498E-4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1.68677090881959E-2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3.6738273375916701E-4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1.1290152495504601E-3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8.9972697365121607E-5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1.6613748521086201E-4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0.51837281637986665</v>
      </c>
      <c r="H2189" s="3">
        <f t="shared" si="2249"/>
        <v>0.35993180769240612</v>
      </c>
      <c r="I2189" s="3">
        <f t="shared" si="2249"/>
        <v>2.7472037932904141</v>
      </c>
      <c r="J2189" s="3">
        <f t="shared" si="2249"/>
        <v>1.4536553248030306</v>
      </c>
      <c r="K2189" s="3">
        <f t="shared" si="2249"/>
        <v>1.245263044094604</v>
      </c>
      <c r="L2189" s="3">
        <f t="shared" ref="L2189:O2189" si="2250">SUM(L2190:L2212)</f>
        <v>1.014346943591887</v>
      </c>
      <c r="M2189" s="3">
        <f t="shared" si="2250"/>
        <v>1.6190875432814151</v>
      </c>
      <c r="N2189" s="3">
        <f t="shared" si="2250"/>
        <v>1.0442597723309504</v>
      </c>
      <c r="O2189" s="3">
        <f t="shared" si="2250"/>
        <v>1.4212764890487704</v>
      </c>
      <c r="P2189" s="3">
        <f>SUM(P2190:P2212)</f>
        <v>1.6796431681036863</v>
      </c>
      <c r="Q2189" s="3">
        <f>SUM(Q2190:Q2212)</f>
        <v>0.86778005688976545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3.3681767794674199E-3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7.7857769534575095E-3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1.3823662328974999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1.2262678722959901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9.5241046176167396E-2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0.54906366357082304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0.62427930031470003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0.31706554154031696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0.516685793865577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0.59654839673158799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0.16777502566220001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1.9080167328021798E-3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4.9613486107946397E-3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0.60713606708442791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6.4567199635184092E-2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0.47362906115304199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0.19286667306726901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0.39991903540621099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0.27647369999187099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0.28365320319024501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0.38522003173448899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0.13415934924879599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9.9847163993917101E-4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1.5733739384033798E-3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5.3845553178078903E-3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1.6315458769778298E-2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1.70279360511181E-2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2.8412838866434E-2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3.6988659351393199E-2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3.3365535528691002E-2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8.2949761078171494E-2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5.46870043855857E-2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0.14799385660241102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6.2711452294298201E-4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6.0419205309137302E-4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7.8223265697748598E-4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1.19075025474603E-3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1.3329441005846098E-3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1.50283636782648E-3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1.9449004007613898E-3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1.9818560900449101E-3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2.3627706123583799E-3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2.5864338681016999E-3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3.4973782505946E-3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1.01747876737103E-5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1.17742677052455E-5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1.0343379992601E-5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1.2342126812325501E-5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1.17885050996103E-5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1.0066529313155499E-5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1.65918135579507E-2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5.5798925974981798E-3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5.8295697117992798E-3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5.8611055511282602E-2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2.6454826181807903E-2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9.0039682490466899E-2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0.15288808784904101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0.125578341231701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0.193384836450578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0.207597463243755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0.18045028173911101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3.8169055530720298E-3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0.122966393905011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0.50378983941356403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2.2456811483220998E-2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0.460372906326594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8.3711726725832894E-2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0.26598614041015001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0.23223862054539099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0.206125392340096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0.41030160780222003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0.154063867238801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1.6466603935015298E-3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1.5756674928076E-2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0.24155201731352299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6.3837826408477599E-2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0.17072312467521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6.819586529693579E-2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0.136424843292072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5.6855955853556503E-2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0.135275955532597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2.1782684006225201E-2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7.8565037669267701E-2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3.4908856764474404E-4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2.9661697488054996E-4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3.20352071022372E-4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4.08350444350516E-4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4.8119943008027405E-4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5.5365720629905199E-4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6.5657625708629395E-4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7.0022154937807103E-4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8.38775979147285E-4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9.1954633172166807E-4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1.2414685383145801E-3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0.482654981869311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0.18712124377495901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2.69149914804819E-3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3.1096832286334601E-3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1.1186507126963998E-3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1.00526191489918E-3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1.02291674648754E-5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2.78946023777055E-4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2.54898925549412E-4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1.1844677372084399E-3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5.6803187468067095E-3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0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6.2168824453826498E-4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2.1307444845787499E-3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0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3.7472352040845102E-4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8.9578852030529105E-4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1.41611376558107E-4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2.0959813546165998E-4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8.0293147215519802E-5</v>
      </c>
      <c r="G2213" s="3">
        <f t="shared" si="2253"/>
        <v>15.279816641875298</v>
      </c>
      <c r="H2213" s="3">
        <f t="shared" si="2253"/>
        <v>63.473375176910857</v>
      </c>
      <c r="I2213" s="3">
        <f t="shared" si="2253"/>
        <v>170.54584508820935</v>
      </c>
      <c r="J2213" s="3">
        <f t="shared" si="2253"/>
        <v>240.85288320350938</v>
      </c>
      <c r="K2213" s="3">
        <f t="shared" si="2253"/>
        <v>191.28582205291568</v>
      </c>
      <c r="L2213" s="3">
        <f t="shared" ref="L2213:O2213" si="2254">SUM(L2214:L2222)</f>
        <v>171.31856955176531</v>
      </c>
      <c r="M2213" s="3">
        <f t="shared" si="2254"/>
        <v>270.36371864517713</v>
      </c>
      <c r="N2213" s="3">
        <f t="shared" si="2254"/>
        <v>159.60050377036936</v>
      </c>
      <c r="O2213" s="3">
        <f t="shared" si="2254"/>
        <v>208.90589015275759</v>
      </c>
      <c r="P2213" s="3">
        <f>SUM(P2214:P2222)</f>
        <v>269.85038916090781</v>
      </c>
      <c r="Q2213" s="3">
        <f>SUM(Q2214:Q2222)</f>
        <v>96.193284506313333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1.20411734048422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10.384536082314201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45.393576986573599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147.16733053789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190.64020472534199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92.039297655679007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214.81849572846102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115.908172000847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146.31624010732301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205.593382623617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68.26771071387499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9.4116141705855513E-3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4.1976633078574105E-3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2.9875800087363801E-4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3.1494959987555398E-4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3.3959240761015304E-4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2.7419351102929998E-4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3.1329369291545502E-4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2.6245993387203698E-4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2.4835875804996596E-4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3.0929570406320001E-4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1.7592917714485299E-3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0.165623260781328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12.388660433473401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27.5174541605314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35.535842198846503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0.381970289816776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27.075016809655303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23.282977642522102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15.0505664360317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23.613352744497199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24.432280704325098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10.0611751585622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4.89046179533223E-2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0.32691818345130802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0.31113353527797499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9.5830306222384305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0.12428713002321598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0.49270561678380703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0.44247740594450402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0.28945857235417899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0.35572452715916103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0.34384657917735401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0.44535318749488101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13.8452642774305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40.363249867396405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97.322740608318398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48.565052240579696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0.138225624456044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51.710445921712996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31.818378459042599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28.351175708325698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38.619415400057001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39.479318638949103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17.4165808064018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8.0293147215519802E-5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6.4955310553402998E-3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5.8129469676895997E-3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6.4103950707504595E-4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1.31265435491179E-3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7.9469087003878204E-4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8.29354423151526E-4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1.0761155139928399E-3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8.6859287689063308E-4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9.0901496315802695E-4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1.2513191351764899E-3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7.0534820799439608E-4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9.4936226490575493</v>
      </c>
      <c r="H2223" s="3">
        <f t="shared" si="2255"/>
        <v>3.4533440721510731</v>
      </c>
      <c r="I2223" s="3">
        <f t="shared" si="2255"/>
        <v>29.106425970777138</v>
      </c>
      <c r="J2223" s="3">
        <f t="shared" si="2255"/>
        <v>39.829484480545545</v>
      </c>
      <c r="K2223" s="3">
        <f t="shared" si="2255"/>
        <v>17.105953183574581</v>
      </c>
      <c r="L2223" s="3">
        <f t="shared" ref="L2223:O2223" si="2256">SUM(L2224:L2232)</f>
        <v>42.493485817289574</v>
      </c>
      <c r="M2223" s="3">
        <f t="shared" si="2256"/>
        <v>24.691219381686476</v>
      </c>
      <c r="N2223" s="3">
        <f t="shared" si="2256"/>
        <v>37.201645694043947</v>
      </c>
      <c r="O2223" s="3">
        <f t="shared" si="2256"/>
        <v>47.546474768665959</v>
      </c>
      <c r="P2223" s="3">
        <f>SUM(P2224:P2232)</f>
        <v>26.757571683657083</v>
      </c>
      <c r="Q2223" s="3">
        <f>SUM(Q2224:Q2232)</f>
        <v>43.49226623190718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5.3560711469022304E-3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8.0025458046859704E-3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9.7239516650259802E-3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1.4276644816320501E-2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2.0486425508051201E-2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3.24812157320453E-2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5.5249252253648497E-2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7.2579863678136194E-2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0.120552172833727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0.17090458453958698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0.57684720416337898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5.4133626892204198E-4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3.7770294853061196E-4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1.7809519192010198E-4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4.6775746512638897E-4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2.8126732736873702E-4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3.2826513482333696E-4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2.3501710166655499E-4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2.7513479024674398E-4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3.4150202321548497E-4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2.6538666517522897E-4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7.80680415859348E-4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4.94721258377551E-3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1.8717862609432E-2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2.1245865743406801E-2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2.64830293748692E-2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2.4585031674032802E-2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2.6485599478776E-2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2.7420930636478002E-2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3.01668677235159E-2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3.5489819619460905E-2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3.7672682495112998E-2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5.4771919927140499E-2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9.48124509716102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3.42307370777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29.058384441706401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39.769820972520797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17.052652700548599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42.415469426400804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24.598095070963399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37.083238198321197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47.371215926686801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26.538712972365499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42.8437602117761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1.5329318969290399E-3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3.1722530184248301E-3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1.6893616470384301E-2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1.8436076368433498E-2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7.9477585165291294E-3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1.8721310543125497E-2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1.0219110731284899E-2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1.5385629530850002E-2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1.88753475027581E-2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1.0016057591708901E-2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1.61062156247034E-2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4.6095830998290141E-4</v>
      </c>
      <c r="G2233" s="3">
        <f t="shared" si="2257"/>
        <v>0.77809118077724782</v>
      </c>
      <c r="H2233" s="3">
        <f t="shared" si="2257"/>
        <v>0.42168260004574154</v>
      </c>
      <c r="I2233" s="3">
        <f t="shared" si="2257"/>
        <v>0.33041781415721255</v>
      </c>
      <c r="J2233" s="3">
        <f t="shared" si="2257"/>
        <v>7.1426419136297268</v>
      </c>
      <c r="K2233" s="3">
        <f t="shared" si="2257"/>
        <v>3.2440074400810044</v>
      </c>
      <c r="L2233" s="3">
        <f t="shared" ref="L2233:O2233" si="2258">SUM(L2234,L2253)</f>
        <v>0.45726263951406393</v>
      </c>
      <c r="M2233" s="3">
        <f t="shared" si="2258"/>
        <v>6.4755405613568104</v>
      </c>
      <c r="N2233" s="3">
        <f t="shared" si="2258"/>
        <v>2.481950398171497</v>
      </c>
      <c r="O2233" s="3">
        <f t="shared" si="2258"/>
        <v>0.62724684691901766</v>
      </c>
      <c r="P2233" s="3">
        <f>SUM(P2234,P2253)</f>
        <v>5.6487245788112217</v>
      </c>
      <c r="Q2233" s="3">
        <f>SUM(Q2234,Q2253)</f>
        <v>1.8438753939722741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4.2276772663221848E-4</v>
      </c>
      <c r="G2234" s="1">
        <f t="shared" si="2259"/>
        <v>0.6200712229759896</v>
      </c>
      <c r="H2234" s="1">
        <f t="shared" si="2259"/>
        <v>0.1453577125102743</v>
      </c>
      <c r="I2234" s="1">
        <f t="shared" si="2259"/>
        <v>0.25177137840113062</v>
      </c>
      <c r="J2234" s="1">
        <f t="shared" si="2259"/>
        <v>6.1941506568101703</v>
      </c>
      <c r="K2234" s="1">
        <f t="shared" si="2259"/>
        <v>2.5689848173532663</v>
      </c>
      <c r="L2234" s="1">
        <f t="shared" ref="L2234:O2234" si="2260">SUM(L2235,L2238,L2240,L2243,L2245,L2247,L2249,L2251)</f>
        <v>0.31982336188113386</v>
      </c>
      <c r="M2234" s="1">
        <f t="shared" si="2260"/>
        <v>5.5926644083585169</v>
      </c>
      <c r="N2234" s="1">
        <f t="shared" si="2260"/>
        <v>1.8569925690503453</v>
      </c>
      <c r="O2234" s="1">
        <f t="shared" si="2260"/>
        <v>0.44377821589826144</v>
      </c>
      <c r="P2234" s="1">
        <f>SUM(P2235,P2238,P2240,P2243,P2245,P2247,P2249,P2251)</f>
        <v>4.762774748235441</v>
      </c>
      <c r="Q2234" s="1">
        <f>SUM(Q2235,Q2238,Q2240,Q2243,Q2245,Q2247,Q2249,Q2251)</f>
        <v>1.2703550584127565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8.2903339016507391E-6</v>
      </c>
      <c r="G2235" s="1">
        <f t="shared" si="2261"/>
        <v>0.32495036816161926</v>
      </c>
      <c r="H2235" s="1">
        <f t="shared" si="2261"/>
        <v>0.13489584495005003</v>
      </c>
      <c r="I2235" s="1">
        <f t="shared" si="2261"/>
        <v>0.17356086964548051</v>
      </c>
      <c r="J2235" s="1">
        <f t="shared" si="2261"/>
        <v>1.7586947875536802</v>
      </c>
      <c r="K2235" s="1">
        <f t="shared" si="2261"/>
        <v>0.78346331653595236</v>
      </c>
      <c r="L2235" s="1">
        <f t="shared" ref="L2235:O2235" si="2262">SUM(L2236:L2237)</f>
        <v>0.20300069164419082</v>
      </c>
      <c r="M2235" s="1">
        <f t="shared" si="2262"/>
        <v>1.5799039399662058</v>
      </c>
      <c r="N2235" s="1">
        <f t="shared" si="2262"/>
        <v>0.57466185365733713</v>
      </c>
      <c r="O2235" s="1">
        <f t="shared" si="2262"/>
        <v>0.26711281030640932</v>
      </c>
      <c r="P2235" s="1">
        <f>SUM(P2236:P2237)</f>
        <v>1.480746133690384</v>
      </c>
      <c r="Q2235" s="1">
        <f>SUM(Q2236:Q2237)</f>
        <v>0.67006722565444488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6.2996687931655964E-6</v>
      </c>
      <c r="G2236" s="1" cm="1">
        <f t="array" ref="G2236">SUMPRODUCT(([1]OUT_FinalEnergyCons!$B$4:$B$10000="var_ncap")*1,(ISNUMBER(SEARCH("RH*-SHELCBR",[1]OUT_FinalEnergyCons!$A$4:$A$10000)))*1,[1]OUT_FinalEnergyCons!E$4:E$10000)</f>
        <v>5.1789099787059159E-2</v>
      </c>
      <c r="H2236" s="1" cm="1">
        <f t="array" ref="H2236">SUMPRODUCT(([1]OUT_FinalEnergyCons!$B$4:$B$10000="var_ncap")*1,(ISNUMBER(SEARCH("RH*-SHELCBR",[1]OUT_FinalEnergyCons!$A$4:$A$10000)))*1,[1]OUT_FinalEnergyCons!F$4:F$10000)</f>
        <v>2.2844317063616532E-5</v>
      </c>
      <c r="I2236" s="1" cm="1">
        <f t="array" ref="I2236">SUMPRODUCT(([1]OUT_FinalEnergyCons!$B$4:$B$10000="var_ncap")*1,(ISNUMBER(SEARCH("RH*-SHELCBR",[1]OUT_FinalEnergyCons!$A$4:$A$10000)))*1,[1]OUT_FinalEnergyCons!G$4:G$10000)</f>
        <v>2.554532510999872E-5</v>
      </c>
      <c r="J2236" s="1" cm="1">
        <f t="array" ref="J2236">SUMPRODUCT(([1]OUT_FinalEnergyCons!$B$4:$B$10000="var_ncap")*1,(ISNUMBER(SEARCH("RH*-SHELCBR",[1]OUT_FinalEnergyCons!$A$4:$A$10000)))*1,[1]OUT_FinalEnergyCons!H$4:H$10000)</f>
        <v>0.24434930356157569</v>
      </c>
      <c r="K2236" s="1" cm="1">
        <f t="array" ref="K2236">SUMPRODUCT(([1]OUT_FinalEnergyCons!$B$4:$B$10000="var_ncap")*1,(ISNUMBER(SEARCH("RH*-SHELCBR",[1]OUT_FinalEnergyCons!$A$4:$A$10000)))*1,[1]OUT_FinalEnergyCons!I$4:I$10000)</f>
        <v>0.13183031916647819</v>
      </c>
      <c r="L2236" s="1" cm="1">
        <f t="array" ref="L2236">SUMPRODUCT(([1]OUT_FinalEnergyCons!$B$4:$B$10000="var_ncap")*1,(ISNUMBER(SEARCH("RH*-SHELCBR",[1]OUT_FinalEnergyCons!$A$4:$A$10000)))*1,[1]OUT_FinalEnergyCons!J$4:J$10000)</f>
        <v>3.4174957453229918E-2</v>
      </c>
      <c r="M2236" s="1" cm="1">
        <f t="array" ref="M2236">SUMPRODUCT(([1]OUT_FinalEnergyCons!$B$4:$B$10000="var_ncap")*1,(ISNUMBER(SEARCH("RH*-SHELCBR",[1]OUT_FinalEnergyCons!$A$4:$A$10000)))*1,[1]OUT_FinalEnergyCons!K$4:K$10000)</f>
        <v>3.4935018879211098E-2</v>
      </c>
      <c r="N2236" s="1" cm="1">
        <f t="array" ref="N2236">SUMPRODUCT(([1]OUT_FinalEnergyCons!$B$4:$B$10000="var_ncap")*1,(ISNUMBER(SEARCH("RH*-SHELCBR",[1]OUT_FinalEnergyCons!$A$4:$A$10000)))*1,[1]OUT_FinalEnergyCons!L$4:L$10000)</f>
        <v>8.7434278163492493E-4</v>
      </c>
      <c r="O2236" s="1" cm="1">
        <f t="array" ref="O2236">SUMPRODUCT(([1]OUT_FinalEnergyCons!$B$4:$B$10000="var_ncap")*1,(ISNUMBER(SEARCH("RH*-SHELCBR",[1]OUT_FinalEnergyCons!$A$4:$A$10000)))*1,[1]OUT_FinalEnergyCons!M$4:M$10000)</f>
        <v>2.023542952698101E-2</v>
      </c>
      <c r="P2236" s="1" cm="1">
        <f t="array" ref="P2236">SUMPRODUCT(([1]OUT_FinalEnergyCons!$B$4:$B$10000="var_ncap")*1,(ISNUMBER(SEARCH("RH*-SHELCBR",[1]OUT_FinalEnergyCons!$A$4:$A$10000)))*1,[1]OUT_FinalEnergyCons!N$4:N$10000)</f>
        <v>2.7516092939072496E-2</v>
      </c>
      <c r="Q2236" s="1" cm="1">
        <f t="array" ref="Q2236">SUMPRODUCT(([1]OUT_FinalEnergyCons!$B$4:$B$10000="var_ncap")*1,(ISNUMBER(SEARCH("RH*-SHELCBR",[1]OUT_FinalEnergyCons!$A$4:$A$10000)))*1,[1]OUT_FinalEnergyCons!O$4:O$10000)</f>
        <v>3.2040256345608311E-3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1.9906651084851431E-6</v>
      </c>
      <c r="G2237" s="1" cm="1">
        <f t="array" ref="G2237">SUMPRODUCT(([1]OUT_FinalEnergyCons!$B$4:$B$10000="var_ncap")*1,ISNUMBER(SEARCH("RH*-SHELCHP",[1]OUT_FinalEnergyCons!$A$4:$A$10000))*1,[1]OUT_FinalEnergyCons!E$4:E$10000)</f>
        <v>0.27316126837456012</v>
      </c>
      <c r="H2237" s="1" cm="1">
        <f t="array" ref="H2237">SUMPRODUCT(([1]OUT_FinalEnergyCons!$B$4:$B$10000="var_ncap")*1,ISNUMBER(SEARCH("RH*-SHELCHP",[1]OUT_FinalEnergyCons!$A$4:$A$10000))*1,[1]OUT_FinalEnergyCons!F$4:F$10000)</f>
        <v>0.13487300063298641</v>
      </c>
      <c r="I2237" s="1" cm="1">
        <f t="array" ref="I2237">SUMPRODUCT(([1]OUT_FinalEnergyCons!$B$4:$B$10000="var_ncap")*1,ISNUMBER(SEARCH("RH*-SHELCHP",[1]OUT_FinalEnergyCons!$A$4:$A$10000))*1,[1]OUT_FinalEnergyCons!G$4:G$10000)</f>
        <v>0.1735353243203705</v>
      </c>
      <c r="J2237" s="1" cm="1">
        <f t="array" ref="J2237">SUMPRODUCT(([1]OUT_FinalEnergyCons!$B$4:$B$10000="var_ncap")*1,ISNUMBER(SEARCH("RH*-SHELCHP",[1]OUT_FinalEnergyCons!$A$4:$A$10000))*1,[1]OUT_FinalEnergyCons!H$4:H$10000)</f>
        <v>1.5143454839921044</v>
      </c>
      <c r="K2237" s="1" cm="1">
        <f t="array" ref="K2237">SUMPRODUCT(([1]OUT_FinalEnergyCons!$B$4:$B$10000="var_ncap")*1,ISNUMBER(SEARCH("RH*-SHELCHP",[1]OUT_FinalEnergyCons!$A$4:$A$10000))*1,[1]OUT_FinalEnergyCons!I$4:I$10000)</f>
        <v>0.65163299736947422</v>
      </c>
      <c r="L2237" s="1" cm="1">
        <f t="array" ref="L2237">SUMPRODUCT(([1]OUT_FinalEnergyCons!$B$4:$B$10000="var_ncap")*1,ISNUMBER(SEARCH("RH*-SHELCHP",[1]OUT_FinalEnergyCons!$A$4:$A$10000))*1,[1]OUT_FinalEnergyCons!J$4:J$10000)</f>
        <v>0.16882573419096092</v>
      </c>
      <c r="M2237" s="1" cm="1">
        <f t="array" ref="M2237">SUMPRODUCT(([1]OUT_FinalEnergyCons!$B$4:$B$10000="var_ncap")*1,ISNUMBER(SEARCH("RH*-SHELCHP",[1]OUT_FinalEnergyCons!$A$4:$A$10000))*1,[1]OUT_FinalEnergyCons!K$4:K$10000)</f>
        <v>1.5449689210869948</v>
      </c>
      <c r="N2237" s="1" cm="1">
        <f t="array" ref="N2237">SUMPRODUCT(([1]OUT_FinalEnergyCons!$B$4:$B$10000="var_ncap")*1,ISNUMBER(SEARCH("RH*-SHELCHP",[1]OUT_FinalEnergyCons!$A$4:$A$10000))*1,[1]OUT_FinalEnergyCons!L$4:L$10000)</f>
        <v>0.57378751087570223</v>
      </c>
      <c r="O2237" s="1" cm="1">
        <f t="array" ref="O2237">SUMPRODUCT(([1]OUT_FinalEnergyCons!$B$4:$B$10000="var_ncap")*1,ISNUMBER(SEARCH("RH*-SHELCHP",[1]OUT_FinalEnergyCons!$A$4:$A$10000))*1,[1]OUT_FinalEnergyCons!M$4:M$10000)</f>
        <v>0.24687738077942831</v>
      </c>
      <c r="P2237" s="1" cm="1">
        <f t="array" ref="P2237">SUMPRODUCT(([1]OUT_FinalEnergyCons!$B$4:$B$10000="var_ncap")*1,ISNUMBER(SEARCH("RH*-SHELCHP",[1]OUT_FinalEnergyCons!$A$4:$A$10000))*1,[1]OUT_FinalEnergyCons!N$4:N$10000)</f>
        <v>1.4532300407513115</v>
      </c>
      <c r="Q2237" s="1" cm="1">
        <f t="array" ref="Q2237">SUMPRODUCT(([1]OUT_FinalEnergyCons!$B$4:$B$10000="var_ncap")*1,ISNUMBER(SEARCH("RH*-SHELCHP",[1]OUT_FinalEnergyCons!$A$4:$A$10000))*1,[1]OUT_FinalEnergyCons!O$4:O$10000)</f>
        <v>0.66686320001988408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1.6315585647133231E-6</v>
      </c>
      <c r="H2238" s="1">
        <f t="shared" si="2266"/>
        <v>1.4410796835504E-6</v>
      </c>
      <c r="I2238" s="1">
        <f t="shared" si="2266"/>
        <v>3.6372514534100053E-6</v>
      </c>
      <c r="J2238" s="1">
        <f t="shared" si="2266"/>
        <v>1.565496272293758</v>
      </c>
      <c r="K2238" s="1">
        <f t="shared" si="2266"/>
        <v>0.71953764464751002</v>
      </c>
      <c r="L2238" s="1">
        <f t="shared" si="2266"/>
        <v>1.347735479456711E-5</v>
      </c>
      <c r="M2238" s="1">
        <f t="shared" si="2266"/>
        <v>1.145439713919737</v>
      </c>
      <c r="N2238" s="1">
        <f t="shared" si="2266"/>
        <v>0.48346169976253195</v>
      </c>
      <c r="O2238" s="1">
        <f t="shared" si="2266"/>
        <v>3.4122531008905002E-5</v>
      </c>
      <c r="P2238" s="1">
        <f>P2239</f>
        <v>0.58315306648173004</v>
      </c>
      <c r="Q2238" s="1">
        <f>Q2239</f>
        <v>2.2608111457668098E-5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1.6315585647133231E-6</v>
      </c>
      <c r="H2239" s="1" cm="1">
        <f t="array" ref="H2239">SUMPRODUCT(([1]OUT_FinalEnergyCons!$B$4:$B$10000="var_ncap")*1, (ISNUMBER(SEARCH("RH*-SHLFOBR",[1]OUT_FinalEnergyCons!$A$4:$A$10000)))*1,[1]OUT_FinalEnergyCons!F$4:F$10000)</f>
        <v>1.4410796835504E-6</v>
      </c>
      <c r="I2239" s="1" cm="1">
        <f t="array" ref="I2239">SUMPRODUCT(([1]OUT_FinalEnergyCons!$B$4:$B$10000="var_ncap")*1, (ISNUMBER(SEARCH("RH*-SHLFOBR",[1]OUT_FinalEnergyCons!$A$4:$A$10000)))*1,[1]OUT_FinalEnergyCons!G$4:G$10000)</f>
        <v>3.6372514534100053E-6</v>
      </c>
      <c r="J2239" s="1" cm="1">
        <f t="array" ref="J2239">SUMPRODUCT(([1]OUT_FinalEnergyCons!$B$4:$B$10000="var_ncap")*1, (ISNUMBER(SEARCH("RH*-SHLFOBR",[1]OUT_FinalEnergyCons!$A$4:$A$10000)))*1,[1]OUT_FinalEnergyCons!H$4:H$10000)</f>
        <v>1.565496272293758</v>
      </c>
      <c r="K2239" s="1" cm="1">
        <f t="array" ref="K2239">SUMPRODUCT(([1]OUT_FinalEnergyCons!$B$4:$B$10000="var_ncap")*1, (ISNUMBER(SEARCH("RH*-SHLFOBR",[1]OUT_FinalEnergyCons!$A$4:$A$10000)))*1,[1]OUT_FinalEnergyCons!I$4:I$10000)</f>
        <v>0.71953764464751002</v>
      </c>
      <c r="L2239" s="1" cm="1">
        <f t="array" ref="L2239">SUMPRODUCT(([1]OUT_FinalEnergyCons!$B$4:$B$10000="var_ncap")*1, (ISNUMBER(SEARCH("RH*-SHLFOBR",[1]OUT_FinalEnergyCons!$A$4:$A$10000)))*1,[1]OUT_FinalEnergyCons!J$4:J$10000)</f>
        <v>1.347735479456711E-5</v>
      </c>
      <c r="M2239" s="1" cm="1">
        <f t="array" ref="M2239">SUMPRODUCT(([1]OUT_FinalEnergyCons!$B$4:$B$10000="var_ncap")*1, (ISNUMBER(SEARCH("RH*-SHLFOBR",[1]OUT_FinalEnergyCons!$A$4:$A$10000)))*1,[1]OUT_FinalEnergyCons!K$4:K$10000)</f>
        <v>1.145439713919737</v>
      </c>
      <c r="N2239" s="1" cm="1">
        <f t="array" ref="N2239">SUMPRODUCT(([1]OUT_FinalEnergyCons!$B$4:$B$10000="var_ncap")*1, (ISNUMBER(SEARCH("RH*-SHLFOBR",[1]OUT_FinalEnergyCons!$A$4:$A$10000)))*1,[1]OUT_FinalEnergyCons!L$4:L$10000)</f>
        <v>0.48346169976253195</v>
      </c>
      <c r="O2239" s="1" cm="1">
        <f t="array" ref="O2239">SUMPRODUCT(([1]OUT_FinalEnergyCons!$B$4:$B$10000="var_ncap")*1, (ISNUMBER(SEARCH("RH*-SHLFOBR",[1]OUT_FinalEnergyCons!$A$4:$A$10000)))*1,[1]OUT_FinalEnergyCons!M$4:M$10000)</f>
        <v>3.4122531008905002E-5</v>
      </c>
      <c r="P2239" s="1" cm="1">
        <f t="array" ref="P2239">SUMPRODUCT(([1]OUT_FinalEnergyCons!$B$4:$B$10000="var_ncap")*1, (ISNUMBER(SEARCH("RH*-SHLFOBR",[1]OUT_FinalEnergyCons!$A$4:$A$10000)))*1,[1]OUT_FinalEnergyCons!N$4:N$10000)</f>
        <v>0.58315306648173004</v>
      </c>
      <c r="Q2239" s="1" cm="1">
        <f t="array" ref="Q2239">SUMPRODUCT(([1]OUT_FinalEnergyCons!$B$4:$B$10000="var_ncap")*1, (ISNUMBER(SEARCH("RH*-SHLFOBR",[1]OUT_FinalEnergyCons!$A$4:$A$10000)))*1,[1]OUT_FinalEnergyCons!O$4:O$10000)</f>
        <v>2.2608111457668098E-5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4.4886001422374699E-7</v>
      </c>
      <c r="G2240" s="1">
        <f t="shared" si="2267"/>
        <v>0.22714562617965756</v>
      </c>
      <c r="H2240" s="1">
        <f t="shared" si="2267"/>
        <v>4.1161893727008981E-3</v>
      </c>
      <c r="I2240" s="1">
        <f t="shared" si="2267"/>
        <v>6.5206536207806309E-2</v>
      </c>
      <c r="J2240" s="1">
        <f t="shared" si="2267"/>
        <v>2.3197437064607174</v>
      </c>
      <c r="K2240" s="1">
        <f t="shared" si="2267"/>
        <v>0.82131161409917863</v>
      </c>
      <c r="L2240" s="1">
        <f t="shared" ref="L2240:O2240" si="2268">SUM(L2241:L2242)</f>
        <v>8.3515675530940428E-2</v>
      </c>
      <c r="M2240" s="1">
        <f t="shared" si="2268"/>
        <v>2.4369547949277353</v>
      </c>
      <c r="N2240" s="1">
        <f t="shared" si="2268"/>
        <v>0.60584124077312862</v>
      </c>
      <c r="O2240" s="1">
        <f t="shared" si="2268"/>
        <v>0.13176448719041128</v>
      </c>
      <c r="P2240" s="1">
        <f>SUM(P2241:P2242)</f>
        <v>2.3148191807393448</v>
      </c>
      <c r="Q2240" s="1">
        <f>SUM(Q2241:Q2242)</f>
        <v>0.41881722155760681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0.22713908238544386</v>
      </c>
      <c r="H2241" s="1" cm="1">
        <f t="array" ref="H2241">SUMPRODUCT(([1]OUT_FinalEnergyCons!$B$4:$B$10000="var_ncap")*1, (ISNUMBER(SEARCH("RH*-SHNGABR",[1]OUT_FinalEnergyCons!$A$4:$A$10000)))*1,[1]OUT_FinalEnergyCons!F$4:F$10000)</f>
        <v>3.0095420756143271E-5</v>
      </c>
      <c r="I2241" s="1" cm="1">
        <f t="array" ref="I2241">SUMPRODUCT(([1]OUT_FinalEnergyCons!$B$4:$B$10000="var_ncap")*1, (ISNUMBER(SEARCH("RH*-SHNGABR",[1]OUT_FinalEnergyCons!$A$4:$A$10000)))*1,[1]OUT_FinalEnergyCons!G$4:G$10000)</f>
        <v>6.5182646230534477E-2</v>
      </c>
      <c r="J2241" s="1" cm="1">
        <f t="array" ref="J2241">SUMPRODUCT(([1]OUT_FinalEnergyCons!$B$4:$B$10000="var_ncap")*1, (ISNUMBER(SEARCH("RH*-SHNGABR",[1]OUT_FinalEnergyCons!$A$4:$A$10000)))*1,[1]OUT_FinalEnergyCons!H$4:H$10000)</f>
        <v>2.1271390565972439</v>
      </c>
      <c r="K2241" s="1" cm="1">
        <f t="array" ref="K2241">SUMPRODUCT(([1]OUT_FinalEnergyCons!$B$4:$B$10000="var_ncap")*1, (ISNUMBER(SEARCH("RH*-SHNGABR",[1]OUT_FinalEnergyCons!$A$4:$A$10000)))*1,[1]OUT_FinalEnergyCons!I$4:I$10000)</f>
        <v>0.64398876031803698</v>
      </c>
      <c r="L2241" s="1" cm="1">
        <f t="array" ref="L2241">SUMPRODUCT(([1]OUT_FinalEnergyCons!$B$4:$B$10000="var_ncap")*1, (ISNUMBER(SEARCH("RH*-SHNGABR",[1]OUT_FinalEnergyCons!$A$4:$A$10000)))*1,[1]OUT_FinalEnergyCons!J$4:J$10000)</f>
        <v>1.8742413378180443E-4</v>
      </c>
      <c r="M2241" s="1" cm="1">
        <f t="array" ref="M2241">SUMPRODUCT(([1]OUT_FinalEnergyCons!$B$4:$B$10000="var_ncap")*1, (ISNUMBER(SEARCH("RH*-SHNGABR",[1]OUT_FinalEnergyCons!$A$4:$A$10000)))*1,[1]OUT_FinalEnergyCons!K$4:K$10000)</f>
        <v>2.0168033242096479</v>
      </c>
      <c r="N2241" s="1" cm="1">
        <f t="array" ref="N2241">SUMPRODUCT(([1]OUT_FinalEnergyCons!$B$4:$B$10000="var_ncap")*1, (ISNUMBER(SEARCH("RH*-SHNGABR",[1]OUT_FinalEnergyCons!$A$4:$A$10000)))*1,[1]OUT_FinalEnergyCons!L$4:L$10000)</f>
        <v>0.39886420129183997</v>
      </c>
      <c r="O2241" s="1" cm="1">
        <f t="array" ref="O2241">SUMPRODUCT(([1]OUT_FinalEnergyCons!$B$4:$B$10000="var_ncap")*1, (ISNUMBER(SEARCH("RH*-SHNGABR",[1]OUT_FinalEnergyCons!$A$4:$A$10000)))*1,[1]OUT_FinalEnergyCons!M$4:M$10000)</f>
        <v>5.3559398112097603E-5</v>
      </c>
      <c r="P2241" s="1" cm="1">
        <f t="array" ref="P2241">SUMPRODUCT(([1]OUT_FinalEnergyCons!$B$4:$B$10000="var_ncap")*1, (ISNUMBER(SEARCH("RH*-SHNGABR",[1]OUT_FinalEnergyCons!$A$4:$A$10000)))*1,[1]OUT_FinalEnergyCons!N$4:N$10000)</f>
        <v>1.6500793660670809</v>
      </c>
      <c r="Q2241" s="1" cm="1">
        <f t="array" ref="Q2241">SUMPRODUCT(([1]OUT_FinalEnergyCons!$B$4:$B$10000="var_ncap")*1, (ISNUMBER(SEARCH("RH*-SHNGABR",[1]OUT_FinalEnergyCons!$A$4:$A$10000)))*1,[1]OUT_FinalEnergyCons!O$4:O$10000)</f>
        <v>0.1995533470174167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4.4886001422374699E-7</v>
      </c>
      <c r="G2242" s="1" cm="1">
        <f t="array" ref="G2242">SUMPRODUCT(([1]OUT_FinalEnergyCons!$B$4:$B$10000="var_ncap")*1,ISNUMBER(SEARCH("RH*-SHngahp",[1]OUT_FinalEnergyCons!$A$4:$A$10000))*1,[1]OUT_FinalEnergyCons!E$4:E$10000)</f>
        <v>6.5437942136972098E-6</v>
      </c>
      <c r="H2242" s="1" cm="1">
        <f t="array" ref="H2242">SUMPRODUCT(([1]OUT_FinalEnergyCons!$B$4:$B$10000="var_ncap")*1,ISNUMBER(SEARCH("RH*-SHngahp",[1]OUT_FinalEnergyCons!$A$4:$A$10000))*1,[1]OUT_FinalEnergyCons!F$4:F$10000)</f>
        <v>4.0860939519447546E-3</v>
      </c>
      <c r="I2242" s="1" cm="1">
        <f t="array" ref="I2242">SUMPRODUCT(([1]OUT_FinalEnergyCons!$B$4:$B$10000="var_ncap")*1,ISNUMBER(SEARCH("RH*-SHngahp",[1]OUT_FinalEnergyCons!$A$4:$A$10000))*1,[1]OUT_FinalEnergyCons!G$4:G$10000)</f>
        <v>2.3889977271829082E-5</v>
      </c>
      <c r="J2242" s="1" cm="1">
        <f t="array" ref="J2242">SUMPRODUCT(([1]OUT_FinalEnergyCons!$B$4:$B$10000="var_ncap")*1,ISNUMBER(SEARCH("RH*-SHngahp",[1]OUT_FinalEnergyCons!$A$4:$A$10000))*1,[1]OUT_FinalEnergyCons!H$4:H$10000)</f>
        <v>0.19260464986347325</v>
      </c>
      <c r="K2242" s="1" cm="1">
        <f t="array" ref="K2242">SUMPRODUCT(([1]OUT_FinalEnergyCons!$B$4:$B$10000="var_ncap")*1,ISNUMBER(SEARCH("RH*-SHngahp",[1]OUT_FinalEnergyCons!$A$4:$A$10000))*1,[1]OUT_FinalEnergyCons!I$4:I$10000)</f>
        <v>0.17732285378114163</v>
      </c>
      <c r="L2242" s="1" cm="1">
        <f t="array" ref="L2242">SUMPRODUCT(([1]OUT_FinalEnergyCons!$B$4:$B$10000="var_ncap")*1,ISNUMBER(SEARCH("RH*-SHngahp",[1]OUT_FinalEnergyCons!$A$4:$A$10000))*1,[1]OUT_FinalEnergyCons!J$4:J$10000)</f>
        <v>8.3328251397158618E-2</v>
      </c>
      <c r="M2242" s="1" cm="1">
        <f t="array" ref="M2242">SUMPRODUCT(([1]OUT_FinalEnergyCons!$B$4:$B$10000="var_ncap")*1,ISNUMBER(SEARCH("RH*-SHngahp",[1]OUT_FinalEnergyCons!$A$4:$A$10000))*1,[1]OUT_FinalEnergyCons!K$4:K$10000)</f>
        <v>0.42015147071808734</v>
      </c>
      <c r="N2242" s="1" cm="1">
        <f t="array" ref="N2242">SUMPRODUCT(([1]OUT_FinalEnergyCons!$B$4:$B$10000="var_ncap")*1,ISNUMBER(SEARCH("RH*-SHngahp",[1]OUT_FinalEnergyCons!$A$4:$A$10000))*1,[1]OUT_FinalEnergyCons!L$4:L$10000)</f>
        <v>0.20697703948128868</v>
      </c>
      <c r="O2242" s="1" cm="1">
        <f t="array" ref="O2242">SUMPRODUCT(([1]OUT_FinalEnergyCons!$B$4:$B$10000="var_ncap")*1,ISNUMBER(SEARCH("RH*-SHngahp",[1]OUT_FinalEnergyCons!$A$4:$A$10000))*1,[1]OUT_FinalEnergyCons!M$4:M$10000)</f>
        <v>0.13171092779229918</v>
      </c>
      <c r="P2242" s="1" cm="1">
        <f t="array" ref="P2242">SUMPRODUCT(([1]OUT_FinalEnergyCons!$B$4:$B$10000="var_ncap")*1,ISNUMBER(SEARCH("RH*-SHngahp",[1]OUT_FinalEnergyCons!$A$4:$A$10000))*1,[1]OUT_FinalEnergyCons!N$4:N$10000)</f>
        <v>0.66473981467226384</v>
      </c>
      <c r="Q2242" s="1" cm="1">
        <f t="array" ref="Q2242">SUMPRODUCT(([1]OUT_FinalEnergyCons!$B$4:$B$10000="var_ncap")*1,ISNUMBER(SEARCH("RH*-SHngahp",[1]OUT_FinalEnergyCons!$A$4:$A$10000))*1,[1]OUT_FinalEnergyCons!O$4:O$10000)</f>
        <v>0.21926387454019014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1.5302381781310501E-4</v>
      </c>
      <c r="G2245" s="1">
        <f t="shared" si="2270"/>
        <v>8.5491607479533278E-3</v>
      </c>
      <c r="H2245" s="1">
        <f t="shared" si="2270"/>
        <v>5.5346519913240765E-3</v>
      </c>
      <c r="I2245" s="1">
        <f t="shared" si="2270"/>
        <v>2.5188016754202799E-5</v>
      </c>
      <c r="J2245" s="1">
        <f t="shared" si="2270"/>
        <v>0.28070191315530718</v>
      </c>
      <c r="K2245" s="1">
        <f t="shared" si="2270"/>
        <v>0.12678034160594631</v>
      </c>
      <c r="L2245" s="1">
        <f t="shared" si="2270"/>
        <v>1.6822335640445489E-2</v>
      </c>
      <c r="M2245" s="1">
        <f t="shared" si="2270"/>
        <v>0.15620349680946011</v>
      </c>
      <c r="N2245" s="1">
        <f t="shared" si="2270"/>
        <v>9.0302239918847393E-2</v>
      </c>
      <c r="O2245" s="1">
        <f t="shared" si="2270"/>
        <v>6.1652717593025114E-3</v>
      </c>
      <c r="P2245" s="1">
        <f>P2246</f>
        <v>0.13009782816616083</v>
      </c>
      <c r="Q2245" s="1">
        <f>Q2246</f>
        <v>8.5198350711178615E-3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1.5302381781310501E-4</v>
      </c>
      <c r="G2246" s="1" cm="1">
        <f t="array" ref="G2246">SUMPRODUCT(([1]OUT_FinalEnergyCons!$B$4:$B$10000="var_ncap")*1, (ISNUMBER(SEARCH("RH*-SHWODBR",[1]OUT_FinalEnergyCons!$A$4:$A$10000)))*1,[1]OUT_FinalEnergyCons!E$4:E$10000)</f>
        <v>8.5491607479533278E-3</v>
      </c>
      <c r="H2246" s="1" cm="1">
        <f t="array" ref="H2246">SUMPRODUCT(([1]OUT_FinalEnergyCons!$B$4:$B$10000="var_ncap")*1, (ISNUMBER(SEARCH("RH*-SHWODBR",[1]OUT_FinalEnergyCons!$A$4:$A$10000)))*1,[1]OUT_FinalEnergyCons!F$4:F$10000)</f>
        <v>5.5346519913240765E-3</v>
      </c>
      <c r="I2246" s="1" cm="1">
        <f t="array" ref="I2246">SUMPRODUCT(([1]OUT_FinalEnergyCons!$B$4:$B$10000="var_ncap")*1, (ISNUMBER(SEARCH("RH*-SHWODBR",[1]OUT_FinalEnergyCons!$A$4:$A$10000)))*1,[1]OUT_FinalEnergyCons!G$4:G$10000)</f>
        <v>2.5188016754202799E-5</v>
      </c>
      <c r="J2246" s="1" cm="1">
        <f t="array" ref="J2246">SUMPRODUCT(([1]OUT_FinalEnergyCons!$B$4:$B$10000="var_ncap")*1, (ISNUMBER(SEARCH("RH*-SHWODBR",[1]OUT_FinalEnergyCons!$A$4:$A$10000)))*1,[1]OUT_FinalEnergyCons!H$4:H$10000)</f>
        <v>0.28070191315530718</v>
      </c>
      <c r="K2246" s="1" cm="1">
        <f t="array" ref="K2246">SUMPRODUCT(([1]OUT_FinalEnergyCons!$B$4:$B$10000="var_ncap")*1, (ISNUMBER(SEARCH("RH*-SHWODBR",[1]OUT_FinalEnergyCons!$A$4:$A$10000)))*1,[1]OUT_FinalEnergyCons!I$4:I$10000)</f>
        <v>0.12678034160594631</v>
      </c>
      <c r="L2246" s="1" cm="1">
        <f t="array" ref="L2246">SUMPRODUCT(([1]OUT_FinalEnergyCons!$B$4:$B$10000="var_ncap")*1, (ISNUMBER(SEARCH("RH*-SHWODBR",[1]OUT_FinalEnergyCons!$A$4:$A$10000)))*1,[1]OUT_FinalEnergyCons!J$4:J$10000)</f>
        <v>1.6822335640445489E-2</v>
      </c>
      <c r="M2246" s="1" cm="1">
        <f t="array" ref="M2246">SUMPRODUCT(([1]OUT_FinalEnergyCons!$B$4:$B$10000="var_ncap")*1, (ISNUMBER(SEARCH("RH*-SHWODBR",[1]OUT_FinalEnergyCons!$A$4:$A$10000)))*1,[1]OUT_FinalEnergyCons!K$4:K$10000)</f>
        <v>0.15620349680946011</v>
      </c>
      <c r="N2246" s="1" cm="1">
        <f t="array" ref="N2246">SUMPRODUCT(([1]OUT_FinalEnergyCons!$B$4:$B$10000="var_ncap")*1, (ISNUMBER(SEARCH("RH*-SHWODBR",[1]OUT_FinalEnergyCons!$A$4:$A$10000)))*1,[1]OUT_FinalEnergyCons!L$4:L$10000)</f>
        <v>9.0302239918847393E-2</v>
      </c>
      <c r="O2246" s="1" cm="1">
        <f t="array" ref="O2246">SUMPRODUCT(([1]OUT_FinalEnergyCons!$B$4:$B$10000="var_ncap")*1, (ISNUMBER(SEARCH("RH*-SHWODBR",[1]OUT_FinalEnergyCons!$A$4:$A$10000)))*1,[1]OUT_FinalEnergyCons!M$4:M$10000)</f>
        <v>6.1652717593025114E-3</v>
      </c>
      <c r="P2246" s="1" cm="1">
        <f t="array" ref="P2246">SUMPRODUCT(([1]OUT_FinalEnergyCons!$B$4:$B$10000="var_ncap")*1, (ISNUMBER(SEARCH("RH*-SHWODBR",[1]OUT_FinalEnergyCons!$A$4:$A$10000)))*1,[1]OUT_FinalEnergyCons!N$4:N$10000)</f>
        <v>0.13009782816616083</v>
      </c>
      <c r="Q2246" s="1" cm="1">
        <f t="array" ref="Q2246">SUMPRODUCT(([1]OUT_FinalEnergyCons!$B$4:$B$10000="var_ncap")*1, (ISNUMBER(SEARCH("RH*-SHWODBR",[1]OUT_FinalEnergyCons!$A$4:$A$10000)))*1,[1]OUT_FinalEnergyCons!O$4:O$10000)</f>
        <v>8.5198350711178615E-3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1.09295364094855E-4</v>
      </c>
      <c r="G2247" s="1">
        <f t="shared" si="2271"/>
        <v>3.6123268799057036E-2</v>
      </c>
      <c r="H2247" s="1">
        <f t="shared" si="2271"/>
        <v>1.9863190000039068E-4</v>
      </c>
      <c r="I2247" s="1">
        <f t="shared" si="2271"/>
        <v>1.1534024507462107E-2</v>
      </c>
      <c r="J2247" s="1">
        <f t="shared" si="2271"/>
        <v>0.17696645211292372</v>
      </c>
      <c r="K2247" s="1">
        <f t="shared" si="2271"/>
        <v>7.9594703332260347E-2</v>
      </c>
      <c r="L2247" s="1">
        <f t="shared" si="2271"/>
        <v>1.5390223848323906E-2</v>
      </c>
      <c r="M2247" s="1">
        <f t="shared" si="2271"/>
        <v>0.18136690637938602</v>
      </c>
      <c r="N2247" s="1">
        <f t="shared" si="2271"/>
        <v>7.2215549373222318E-2</v>
      </c>
      <c r="O2247" s="1">
        <f t="shared" si="2271"/>
        <v>2.9452331935792476E-2</v>
      </c>
      <c r="P2247" s="1">
        <f>P2248</f>
        <v>0.17161652532436517</v>
      </c>
      <c r="Q2247" s="1">
        <f>Q2248</f>
        <v>8.2099436418610311E-2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1.09295364094855E-4</v>
      </c>
      <c r="G2248" s="1" cm="1">
        <f t="array" ref="G2248">SUMPRODUCT(([1]OUT_FinalEnergyCons!$B$4:$B$10000="var_ncap")*1, (ISNUMBER(SEARCH("RH*-SHPLTBR",[1]OUT_FinalEnergyCons!$A$4:$A$10000)))*1,[1]OUT_FinalEnergyCons!E$4:E$10000)</f>
        <v>3.6123268799057036E-2</v>
      </c>
      <c r="H2248" s="1" cm="1">
        <f t="array" ref="H2248">SUMPRODUCT(([1]OUT_FinalEnergyCons!$B$4:$B$10000="var_ncap")*1, (ISNUMBER(SEARCH("RH*-SHPLTBR",[1]OUT_FinalEnergyCons!$A$4:$A$10000)))*1,[1]OUT_FinalEnergyCons!F$4:F$10000)</f>
        <v>1.9863190000039068E-4</v>
      </c>
      <c r="I2248" s="1" cm="1">
        <f t="array" ref="I2248">SUMPRODUCT(([1]OUT_FinalEnergyCons!$B$4:$B$10000="var_ncap")*1, (ISNUMBER(SEARCH("RH*-SHPLTBR",[1]OUT_FinalEnergyCons!$A$4:$A$10000)))*1,[1]OUT_FinalEnergyCons!G$4:G$10000)</f>
        <v>1.1534024507462107E-2</v>
      </c>
      <c r="J2248" s="1" cm="1">
        <f t="array" ref="J2248">SUMPRODUCT(([1]OUT_FinalEnergyCons!$B$4:$B$10000="var_ncap")*1, (ISNUMBER(SEARCH("RH*-SHPLTBR",[1]OUT_FinalEnergyCons!$A$4:$A$10000)))*1,[1]OUT_FinalEnergyCons!H$4:H$10000)</f>
        <v>0.17696645211292372</v>
      </c>
      <c r="K2248" s="1" cm="1">
        <f t="array" ref="K2248">SUMPRODUCT(([1]OUT_FinalEnergyCons!$B$4:$B$10000="var_ncap")*1, (ISNUMBER(SEARCH("RH*-SHPLTBR",[1]OUT_FinalEnergyCons!$A$4:$A$10000)))*1,[1]OUT_FinalEnergyCons!I$4:I$10000)</f>
        <v>7.9594703332260347E-2</v>
      </c>
      <c r="L2248" s="1" cm="1">
        <f t="array" ref="L2248">SUMPRODUCT(([1]OUT_FinalEnergyCons!$B$4:$B$10000="var_ncap")*1, (ISNUMBER(SEARCH("RH*-SHPLTBR",[1]OUT_FinalEnergyCons!$A$4:$A$10000)))*1,[1]OUT_FinalEnergyCons!J$4:J$10000)</f>
        <v>1.5390223848323906E-2</v>
      </c>
      <c r="M2248" s="1" cm="1">
        <f t="array" ref="M2248">SUMPRODUCT(([1]OUT_FinalEnergyCons!$B$4:$B$10000="var_ncap")*1, (ISNUMBER(SEARCH("RH*-SHPLTBR",[1]OUT_FinalEnergyCons!$A$4:$A$10000)))*1,[1]OUT_FinalEnergyCons!K$4:K$10000)</f>
        <v>0.18136690637938602</v>
      </c>
      <c r="N2248" s="1" cm="1">
        <f t="array" ref="N2248">SUMPRODUCT(([1]OUT_FinalEnergyCons!$B$4:$B$10000="var_ncap")*1, (ISNUMBER(SEARCH("RH*-SHPLTBR",[1]OUT_FinalEnergyCons!$A$4:$A$10000)))*1,[1]OUT_FinalEnergyCons!L$4:L$10000)</f>
        <v>7.2215549373222318E-2</v>
      </c>
      <c r="O2248" s="1" cm="1">
        <f t="array" ref="O2248">SUMPRODUCT(([1]OUT_FinalEnergyCons!$B$4:$B$10000="var_ncap")*1, (ISNUMBER(SEARCH("RH*-SHPLTBR",[1]OUT_FinalEnergyCons!$A$4:$A$10000)))*1,[1]OUT_FinalEnergyCons!M$4:M$10000)</f>
        <v>2.9452331935792476E-2</v>
      </c>
      <c r="P2248" s="1" cm="1">
        <f t="array" ref="P2248">SUMPRODUCT(([1]OUT_FinalEnergyCons!$B$4:$B$10000="var_ncap")*1, (ISNUMBER(SEARCH("RH*-SHPLTBR",[1]OUT_FinalEnergyCons!$A$4:$A$10000)))*1,[1]OUT_FinalEnergyCons!N$4:N$10000)</f>
        <v>0.17161652532436517</v>
      </c>
      <c r="Q2248" s="1" cm="1">
        <f t="array" ref="Q2248">SUMPRODUCT(([1]OUT_FinalEnergyCons!$B$4:$B$10000="var_ncap")*1, (ISNUMBER(SEARCH("RH*-SHPLTBR",[1]OUT_FinalEnergyCons!$A$4:$A$10000)))*1,[1]OUT_FinalEnergyCons!O$4:O$10000)</f>
        <v>8.2099436418610311E-2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1.51709350808384E-4</v>
      </c>
      <c r="G2249" s="1">
        <f t="shared" si="2272"/>
        <v>2.3301167529137641E-2</v>
      </c>
      <c r="H2249" s="1">
        <f t="shared" si="2272"/>
        <v>6.1095321651535308E-4</v>
      </c>
      <c r="I2249" s="1">
        <f t="shared" si="2272"/>
        <v>1.4411227721740413E-3</v>
      </c>
      <c r="J2249" s="1">
        <f t="shared" si="2272"/>
        <v>9.2547525233784581E-2</v>
      </c>
      <c r="K2249" s="1">
        <f t="shared" si="2272"/>
        <v>3.8297197132418984E-2</v>
      </c>
      <c r="L2249" s="1">
        <f t="shared" si="2272"/>
        <v>1.0809578624386845E-3</v>
      </c>
      <c r="M2249" s="1">
        <f t="shared" si="2272"/>
        <v>9.2795556355993056E-2</v>
      </c>
      <c r="N2249" s="1">
        <f t="shared" si="2272"/>
        <v>3.0509985565277682E-2</v>
      </c>
      <c r="O2249" s="1">
        <f t="shared" si="2272"/>
        <v>9.2491921753368542E-3</v>
      </c>
      <c r="P2249" s="1">
        <f>P2250</f>
        <v>8.2342013833455838E-2</v>
      </c>
      <c r="Q2249" s="1">
        <f>Q2250</f>
        <v>9.0828731599519014E-2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1.51709350808384E-4</v>
      </c>
      <c r="G2250" s="1" cm="1">
        <f t="array" ref="G2250">SUMPRODUCT(([1]OUT_FinalEnergyCons!$B$4:$B$10000="var_ncap")*1, (ISNUMBER(SEARCH("RH*-SHSOLBR",[1]OUT_FinalEnergyCons!$A$4:$A$10000)))*1,[1]OUT_FinalEnergyCons!E$4:E$10000)</f>
        <v>2.3301167529137641E-2</v>
      </c>
      <c r="H2250" s="1" cm="1">
        <f t="array" ref="H2250">SUMPRODUCT(([1]OUT_FinalEnergyCons!$B$4:$B$10000="var_ncap")*1, (ISNUMBER(SEARCH("RH*-SHSOLBR",[1]OUT_FinalEnergyCons!$A$4:$A$10000)))*1,[1]OUT_FinalEnergyCons!F$4:F$10000)</f>
        <v>6.1095321651535308E-4</v>
      </c>
      <c r="I2250" s="1" cm="1">
        <f t="array" ref="I2250">SUMPRODUCT(([1]OUT_FinalEnergyCons!$B$4:$B$10000="var_ncap")*1, (ISNUMBER(SEARCH("RH*-SHSOLBR",[1]OUT_FinalEnergyCons!$A$4:$A$10000)))*1,[1]OUT_FinalEnergyCons!G$4:G$10000)</f>
        <v>1.4411227721740413E-3</v>
      </c>
      <c r="J2250" s="1" cm="1">
        <f t="array" ref="J2250">SUMPRODUCT(([1]OUT_FinalEnergyCons!$B$4:$B$10000="var_ncap")*1, (ISNUMBER(SEARCH("RH*-SHSOLBR",[1]OUT_FinalEnergyCons!$A$4:$A$10000)))*1,[1]OUT_FinalEnergyCons!H$4:H$10000)</f>
        <v>9.2547525233784581E-2</v>
      </c>
      <c r="K2250" s="1" cm="1">
        <f t="array" ref="K2250">SUMPRODUCT(([1]OUT_FinalEnergyCons!$B$4:$B$10000="var_ncap")*1, (ISNUMBER(SEARCH("RH*-SHSOLBR",[1]OUT_FinalEnergyCons!$A$4:$A$10000)))*1,[1]OUT_FinalEnergyCons!I$4:I$10000)</f>
        <v>3.8297197132418984E-2</v>
      </c>
      <c r="L2250" s="1" cm="1">
        <f t="array" ref="L2250">SUMPRODUCT(([1]OUT_FinalEnergyCons!$B$4:$B$10000="var_ncap")*1, (ISNUMBER(SEARCH("RH*-SHSOLBR",[1]OUT_FinalEnergyCons!$A$4:$A$10000)))*1,[1]OUT_FinalEnergyCons!J$4:J$10000)</f>
        <v>1.0809578624386845E-3</v>
      </c>
      <c r="M2250" s="1" cm="1">
        <f t="array" ref="M2250">SUMPRODUCT(([1]OUT_FinalEnergyCons!$B$4:$B$10000="var_ncap")*1, (ISNUMBER(SEARCH("RH*-SHSOLBR",[1]OUT_FinalEnergyCons!$A$4:$A$10000)))*1,[1]OUT_FinalEnergyCons!K$4:K$10000)</f>
        <v>9.2795556355993056E-2</v>
      </c>
      <c r="N2250" s="1" cm="1">
        <f t="array" ref="N2250">SUMPRODUCT(([1]OUT_FinalEnergyCons!$B$4:$B$10000="var_ncap")*1, (ISNUMBER(SEARCH("RH*-SHSOLBR",[1]OUT_FinalEnergyCons!$A$4:$A$10000)))*1,[1]OUT_FinalEnergyCons!L$4:L$10000)</f>
        <v>3.0509985565277682E-2</v>
      </c>
      <c r="O2250" s="1" cm="1">
        <f t="array" ref="O2250">SUMPRODUCT(([1]OUT_FinalEnergyCons!$B$4:$B$10000="var_ncap")*1, (ISNUMBER(SEARCH("RH*-SHSOLBR",[1]OUT_FinalEnergyCons!$A$4:$A$10000)))*1,[1]OUT_FinalEnergyCons!M$4:M$10000)</f>
        <v>9.2491921753368542E-3</v>
      </c>
      <c r="P2250" s="1" cm="1">
        <f t="array" ref="P2250">SUMPRODUCT(([1]OUT_FinalEnergyCons!$B$4:$B$10000="var_ncap")*1, (ISNUMBER(SEARCH("RH*-SHSOLBR",[1]OUT_FinalEnergyCons!$A$4:$A$10000)))*1,[1]OUT_FinalEnergyCons!N$4:N$10000)</f>
        <v>8.2342013833455838E-2</v>
      </c>
      <c r="Q2250" s="1" cm="1">
        <f t="array" ref="Q2250">SUMPRODUCT(([1]OUT_FinalEnergyCons!$B$4:$B$10000="var_ncap")*1, (ISNUMBER(SEARCH("RH*-SHSOLBR",[1]OUT_FinalEnergyCons!$A$4:$A$10000)))*1,[1]OUT_FinalEnergyCons!O$4:O$10000)</f>
        <v>9.0828731599519014E-2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3.819058335068295E-5</v>
      </c>
      <c r="G2253" s="1">
        <f t="shared" si="2274"/>
        <v>0.15801995780125824</v>
      </c>
      <c r="H2253" s="1">
        <f t="shared" si="2274"/>
        <v>0.27632488753546725</v>
      </c>
      <c r="I2253" s="1">
        <f t="shared" si="2274"/>
        <v>7.864643575608192E-2</v>
      </c>
      <c r="J2253" s="1">
        <f t="shared" si="2274"/>
        <v>0.94849125681955648</v>
      </c>
      <c r="K2253" s="1">
        <f t="shared" si="2274"/>
        <v>0.67502262272773783</v>
      </c>
      <c r="L2253" s="1">
        <f t="shared" ref="L2253:O2253" si="2275">SUM(L2254,L2257,L2259,L2262,L2264,L2266,L2268,L2270)</f>
        <v>0.13743927763293007</v>
      </c>
      <c r="M2253" s="1">
        <f t="shared" si="2275"/>
        <v>0.88287615299829403</v>
      </c>
      <c r="N2253" s="1">
        <f t="shared" si="2275"/>
        <v>0.6249578291211515</v>
      </c>
      <c r="O2253" s="1">
        <f t="shared" si="2275"/>
        <v>0.18346863102075625</v>
      </c>
      <c r="P2253" s="1">
        <f>SUM(P2254,P2257,P2259,P2262,P2264,P2266,P2268,P2270)</f>
        <v>0.88594983057578069</v>
      </c>
      <c r="Q2253" s="1">
        <f>SUM(Q2254,Q2257,Q2259,Q2262,Q2264,Q2266,Q2268,Q2270)</f>
        <v>0.57352033555951742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3.819058335068295E-5</v>
      </c>
      <c r="G2254" s="1">
        <f t="shared" si="2276"/>
        <v>6.8193233868314301E-2</v>
      </c>
      <c r="H2254" s="1">
        <f t="shared" si="2276"/>
        <v>8.9387802282379275E-2</v>
      </c>
      <c r="I2254" s="1">
        <f t="shared" si="2276"/>
        <v>7.2292695067823431E-2</v>
      </c>
      <c r="J2254" s="1">
        <f t="shared" si="2276"/>
        <v>0.44478139139439599</v>
      </c>
      <c r="K2254" s="1">
        <f t="shared" si="2276"/>
        <v>0.26846833755662941</v>
      </c>
      <c r="L2254" s="1">
        <f t="shared" ref="L2254:O2254" si="2277">SUM(L2255:L2256)</f>
        <v>9.8647229693377692E-2</v>
      </c>
      <c r="M2254" s="1">
        <f t="shared" si="2277"/>
        <v>0.32457815635686871</v>
      </c>
      <c r="N2254" s="1">
        <f t="shared" si="2277"/>
        <v>0.29824762767934132</v>
      </c>
      <c r="O2254" s="1">
        <f t="shared" si="2277"/>
        <v>0.12387406293598131</v>
      </c>
      <c r="P2254" s="1">
        <f>SUM(P2255:P2256)</f>
        <v>0.26581752423154659</v>
      </c>
      <c r="Q2254" s="1">
        <f>SUM(Q2255:Q2256)</f>
        <v>0.34009000132082567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3.4445758848447302E-5</v>
      </c>
      <c r="G2255" s="1" cm="1">
        <f t="array" ref="G2255">SUMPRODUCT(([1]OUT_FinalEnergyCons!$B$4:$B$10000="var_ncap")*1,(ISNUMBER(SEARCH("RH*-WHELCBR",[1]OUT_FinalEnergyCons!$A$4:$A$10000)))*1,[1]OUT_FinalEnergyCons!E$4:E$10000)</f>
        <v>3.5389470345277098E-2</v>
      </c>
      <c r="H2255" s="1" cm="1">
        <f t="array" ref="H2255">SUMPRODUCT(([1]OUT_FinalEnergyCons!$B$4:$B$10000="var_ncap")*1,(ISNUMBER(SEARCH("RH*-WHELCBR",[1]OUT_FinalEnergyCons!$A$4:$A$10000)))*1,[1]OUT_FinalEnergyCons!F$4:F$10000)</f>
        <v>1.1037323565964699E-5</v>
      </c>
      <c r="I2255" s="1" cm="1">
        <f t="array" ref="I2255">SUMPRODUCT(([1]OUT_FinalEnergyCons!$B$4:$B$10000="var_ncap")*1,(ISNUMBER(SEARCH("RH*-WHELCBR",[1]OUT_FinalEnergyCons!$A$4:$A$10000)))*1,[1]OUT_FinalEnergyCons!G$4:G$10000)</f>
        <v>1.03028993757269E-5</v>
      </c>
      <c r="J2255" s="1" cm="1">
        <f t="array" ref="J2255">SUMPRODUCT(([1]OUT_FinalEnergyCons!$B$4:$B$10000="var_ncap")*1,(ISNUMBER(SEARCH("RH*-WHELCBR",[1]OUT_FinalEnergyCons!$A$4:$A$10000)))*1,[1]OUT_FinalEnergyCons!H$4:H$10000)</f>
        <v>0.15124546309068901</v>
      </c>
      <c r="K2255" s="1" cm="1">
        <f t="array" ref="K2255">SUMPRODUCT(([1]OUT_FinalEnergyCons!$B$4:$B$10000="var_ncap")*1,(ISNUMBER(SEARCH("RH*-WHELCBR",[1]OUT_FinalEnergyCons!$A$4:$A$10000)))*1,[1]OUT_FinalEnergyCons!I$4:I$10000)</f>
        <v>9.8708357818519402E-2</v>
      </c>
      <c r="L2255" s="1" cm="1">
        <f t="array" ref="L2255">SUMPRODUCT(([1]OUT_FinalEnergyCons!$B$4:$B$10000="var_ncap")*1,(ISNUMBER(SEARCH("RH*-WHELCBR",[1]OUT_FinalEnergyCons!$A$4:$A$10000)))*1,[1]OUT_FinalEnergyCons!J$4:J$10000)</f>
        <v>1.4736713677283401E-5</v>
      </c>
      <c r="M2255" s="1" cm="1">
        <f t="array" ref="M2255">SUMPRODUCT(([1]OUT_FinalEnergyCons!$B$4:$B$10000="var_ncap")*1,(ISNUMBER(SEARCH("RH*-WHELCBR",[1]OUT_FinalEnergyCons!$A$4:$A$10000)))*1,[1]OUT_FinalEnergyCons!K$4:K$10000)</f>
        <v>3.3274022520015697E-2</v>
      </c>
      <c r="N2255" s="1" cm="1">
        <f t="array" ref="N2255">SUMPRODUCT(([1]OUT_FinalEnergyCons!$B$4:$B$10000="var_ncap")*1,(ISNUMBER(SEARCH("RH*-WHELCBR",[1]OUT_FinalEnergyCons!$A$4:$A$10000)))*1,[1]OUT_FinalEnergyCons!L$4:L$10000)</f>
        <v>2.6722192697334701E-5</v>
      </c>
      <c r="O2255" s="1" cm="1">
        <f t="array" ref="O2255">SUMPRODUCT(([1]OUT_FinalEnergyCons!$B$4:$B$10000="var_ncap")*1,(ISNUMBER(SEARCH("RH*-WHELCBR",[1]OUT_FinalEnergyCons!$A$4:$A$10000)))*1,[1]OUT_FinalEnergyCons!M$4:M$10000)</f>
        <v>2.7365399768033102E-3</v>
      </c>
      <c r="P2255" s="1" cm="1">
        <f t="array" ref="P2255">SUMPRODUCT(([1]OUT_FinalEnergyCons!$B$4:$B$10000="var_ncap")*1,(ISNUMBER(SEARCH("RH*-WHELCBR",[1]OUT_FinalEnergyCons!$A$4:$A$10000)))*1,[1]OUT_FinalEnergyCons!N$4:N$10000)</f>
        <v>2.4224971778492602E-2</v>
      </c>
      <c r="Q2255" s="1" cm="1">
        <f t="array" ref="Q2255">SUMPRODUCT(([1]OUT_FinalEnergyCons!$B$4:$B$10000="var_ncap")*1,(ISNUMBER(SEARCH("RH*-WHELCBR",[1]OUT_FinalEnergyCons!$A$4:$A$10000)))*1,[1]OUT_FinalEnergyCons!O$4:O$10000)</f>
        <v>1.8482761869456699E-3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3.7448245022356499E-6</v>
      </c>
      <c r="G2256" s="1" cm="1">
        <f t="array" ref="G2256">SUMPRODUCT(([1]OUT_FinalEnergyCons!$B$4:$B$10000="var_ncap")*1,ISNUMBER(SEARCH("RH*-WHELCHP",[1]OUT_FinalEnergyCons!$A$4:$A$10000))*1,[1]OUT_FinalEnergyCons!E$4:E$10000)</f>
        <v>3.2803763523037197E-2</v>
      </c>
      <c r="H2256" s="1" cm="1">
        <f t="array" ref="H2256">SUMPRODUCT(([1]OUT_FinalEnergyCons!$B$4:$B$10000="var_ncap")*1,ISNUMBER(SEARCH("RH*-WHELCHP",[1]OUT_FinalEnergyCons!$A$4:$A$10000))*1,[1]OUT_FinalEnergyCons!F$4:F$10000)</f>
        <v>8.9376764958813304E-2</v>
      </c>
      <c r="I2256" s="1" cm="1">
        <f t="array" ref="I2256">SUMPRODUCT(([1]OUT_FinalEnergyCons!$B$4:$B$10000="var_ncap")*1,ISNUMBER(SEARCH("RH*-WHELCHP",[1]OUT_FinalEnergyCons!$A$4:$A$10000))*1,[1]OUT_FinalEnergyCons!G$4:G$10000)</f>
        <v>7.2282392168447701E-2</v>
      </c>
      <c r="J2256" s="1" cm="1">
        <f t="array" ref="J2256">SUMPRODUCT(([1]OUT_FinalEnergyCons!$B$4:$B$10000="var_ncap")*1,ISNUMBER(SEARCH("RH*-WHELCHP",[1]OUT_FinalEnergyCons!$A$4:$A$10000))*1,[1]OUT_FinalEnergyCons!H$4:H$10000)</f>
        <v>0.29353592830370701</v>
      </c>
      <c r="K2256" s="1" cm="1">
        <f t="array" ref="K2256">SUMPRODUCT(([1]OUT_FinalEnergyCons!$B$4:$B$10000="var_ncap")*1,ISNUMBER(SEARCH("RH*-WHELCHP",[1]OUT_FinalEnergyCons!$A$4:$A$10000))*1,[1]OUT_FinalEnergyCons!I$4:I$10000)</f>
        <v>0.16975997973811</v>
      </c>
      <c r="L2256" s="1" cm="1">
        <f t="array" ref="L2256">SUMPRODUCT(([1]OUT_FinalEnergyCons!$B$4:$B$10000="var_ncap")*1,ISNUMBER(SEARCH("RH*-WHELCHP",[1]OUT_FinalEnergyCons!$A$4:$A$10000))*1,[1]OUT_FinalEnergyCons!J$4:J$10000)</f>
        <v>9.8632492979700406E-2</v>
      </c>
      <c r="M2256" s="1" cm="1">
        <f t="array" ref="M2256">SUMPRODUCT(([1]OUT_FinalEnergyCons!$B$4:$B$10000="var_ncap")*1,ISNUMBER(SEARCH("RH*-WHELCHP",[1]OUT_FinalEnergyCons!$A$4:$A$10000))*1,[1]OUT_FinalEnergyCons!K$4:K$10000)</f>
        <v>0.291304133836853</v>
      </c>
      <c r="N2256" s="1" cm="1">
        <f t="array" ref="N2256">SUMPRODUCT(([1]OUT_FinalEnergyCons!$B$4:$B$10000="var_ncap")*1,ISNUMBER(SEARCH("RH*-WHELCHP",[1]OUT_FinalEnergyCons!$A$4:$A$10000))*1,[1]OUT_FinalEnergyCons!L$4:L$10000)</f>
        <v>0.29822090548664398</v>
      </c>
      <c r="O2256" s="1" cm="1">
        <f t="array" ref="O2256">SUMPRODUCT(([1]OUT_FinalEnergyCons!$B$4:$B$10000="var_ncap")*1,ISNUMBER(SEARCH("RH*-WHELCHP",[1]OUT_FinalEnergyCons!$A$4:$A$10000))*1,[1]OUT_FinalEnergyCons!M$4:M$10000)</f>
        <v>0.121137522959178</v>
      </c>
      <c r="P2256" s="1" cm="1">
        <f t="array" ref="P2256">SUMPRODUCT(([1]OUT_FinalEnergyCons!$B$4:$B$10000="var_ncap")*1,ISNUMBER(SEARCH("RH*-WHELCHP",[1]OUT_FinalEnergyCons!$A$4:$A$10000))*1,[1]OUT_FinalEnergyCons!N$4:N$10000)</f>
        <v>0.241592552453054</v>
      </c>
      <c r="Q2256" s="1" cm="1">
        <f t="array" ref="Q2256">SUMPRODUCT(([1]OUT_FinalEnergyCons!$B$4:$B$10000="var_ncap")*1,ISNUMBER(SEARCH("RH*-WHELCHP",[1]OUT_FinalEnergyCons!$A$4:$A$10000))*1,[1]OUT_FinalEnergyCons!O$4:O$10000)</f>
        <v>0.33824172513388001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1.1796355207829801E-6</v>
      </c>
      <c r="H2257" s="1">
        <f t="shared" si="2278"/>
        <v>4.4698113238259401E-7</v>
      </c>
      <c r="I2257" s="1">
        <f t="shared" si="2278"/>
        <v>7.8314357035229396E-7</v>
      </c>
      <c r="J2257" s="1">
        <f t="shared" si="2278"/>
        <v>7.3224906655921896E-6</v>
      </c>
      <c r="K2257" s="1">
        <f t="shared" si="2278"/>
        <v>1.3645335704440299E-3</v>
      </c>
      <c r="L2257" s="1">
        <f t="shared" si="2278"/>
        <v>4.07732294639103E-5</v>
      </c>
      <c r="M2257" s="1">
        <f t="shared" si="2278"/>
        <v>0</v>
      </c>
      <c r="N2257" s="1">
        <f t="shared" si="2278"/>
        <v>1.65700885885018E-3</v>
      </c>
      <c r="O2257" s="1">
        <f t="shared" si="2278"/>
        <v>1.19581184554796E-3</v>
      </c>
      <c r="P2257" s="1">
        <f>P2258</f>
        <v>6.4551527099773604E-5</v>
      </c>
      <c r="Q2257" s="1">
        <f>Q2258</f>
        <v>4.9997879152819998E-3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1.1796355207829801E-6</v>
      </c>
      <c r="H2258" s="1" cm="1">
        <f t="array" ref="H2258">SUMPRODUCT(([1]OUT_FinalEnergyCons!$B$4:$B$10000="var_ncap")*1, (ISNUMBER(SEARCH("RH*-WHLFOBR",[1]OUT_FinalEnergyCons!$A$4:$A$10000)))*1,[1]OUT_FinalEnergyCons!F$4:F$10000)</f>
        <v>4.4698113238259401E-7</v>
      </c>
      <c r="I2258" s="1" cm="1">
        <f t="array" ref="I2258">SUMPRODUCT(([1]OUT_FinalEnergyCons!$B$4:$B$10000="var_ncap")*1, (ISNUMBER(SEARCH("RH*-WHLFOBR",[1]OUT_FinalEnergyCons!$A$4:$A$10000)))*1,[1]OUT_FinalEnergyCons!G$4:G$10000)</f>
        <v>7.8314357035229396E-7</v>
      </c>
      <c r="J2258" s="1" cm="1">
        <f t="array" ref="J2258">SUMPRODUCT(([1]OUT_FinalEnergyCons!$B$4:$B$10000="var_ncap")*1, (ISNUMBER(SEARCH("RH*-WHLFOBR",[1]OUT_FinalEnergyCons!$A$4:$A$10000)))*1,[1]OUT_FinalEnergyCons!H$4:H$10000)</f>
        <v>7.3224906655921896E-6</v>
      </c>
      <c r="K2258" s="1" cm="1">
        <f t="array" ref="K2258">SUMPRODUCT(([1]OUT_FinalEnergyCons!$B$4:$B$10000="var_ncap")*1, (ISNUMBER(SEARCH("RH*-WHLFOBR",[1]OUT_FinalEnergyCons!$A$4:$A$10000)))*1,[1]OUT_FinalEnergyCons!I$4:I$10000)</f>
        <v>1.3645335704440299E-3</v>
      </c>
      <c r="L2258" s="1" cm="1">
        <f t="array" ref="L2258">SUMPRODUCT(([1]OUT_FinalEnergyCons!$B$4:$B$10000="var_ncap")*1, (ISNUMBER(SEARCH("RH*-WHLFOBR",[1]OUT_FinalEnergyCons!$A$4:$A$10000)))*1,[1]OUT_FinalEnergyCons!J$4:J$10000)</f>
        <v>4.07732294639103E-5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1.65700885885018E-3</v>
      </c>
      <c r="O2258" s="1" cm="1">
        <f t="array" ref="O2258">SUMPRODUCT(([1]OUT_FinalEnergyCons!$B$4:$B$10000="var_ncap")*1, (ISNUMBER(SEARCH("RH*-WHLFOBR",[1]OUT_FinalEnergyCons!$A$4:$A$10000)))*1,[1]OUT_FinalEnergyCons!M$4:M$10000)</f>
        <v>1.19581184554796E-3</v>
      </c>
      <c r="P2258" s="1" cm="1">
        <f t="array" ref="P2258">SUMPRODUCT(([1]OUT_FinalEnergyCons!$B$4:$B$10000="var_ncap")*1, (ISNUMBER(SEARCH("RH*-WHLFOBR",[1]OUT_FinalEnergyCons!$A$4:$A$10000)))*1,[1]OUT_FinalEnergyCons!N$4:N$10000)</f>
        <v>6.4551527099773604E-5</v>
      </c>
      <c r="Q2258" s="1" cm="1">
        <f t="array" ref="Q2258">SUMPRODUCT(([1]OUT_FinalEnergyCons!$B$4:$B$10000="var_ncap")*1, (ISNUMBER(SEARCH("RH*-WHLFOBR",[1]OUT_FinalEnergyCons!$A$4:$A$10000)))*1,[1]OUT_FinalEnergyCons!O$4:O$10000)</f>
        <v>4.9997879152819998E-3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6.0173145766099394E-6</v>
      </c>
      <c r="H2259" s="1">
        <f t="shared" si="2279"/>
        <v>0.18693015153390338</v>
      </c>
      <c r="I2259" s="1">
        <f t="shared" si="2279"/>
        <v>6.3272109685919469E-3</v>
      </c>
      <c r="J2259" s="1">
        <f t="shared" si="2279"/>
        <v>0.4194445714192071</v>
      </c>
      <c r="K2259" s="1">
        <f t="shared" si="2279"/>
        <v>0.30410725298444768</v>
      </c>
      <c r="L2259" s="1">
        <f t="shared" ref="L2259:O2259" si="2280">SUM(L2260:L2261)</f>
        <v>3.8535878478643301E-2</v>
      </c>
      <c r="M2259" s="1">
        <f t="shared" si="2280"/>
        <v>0.47966295985763396</v>
      </c>
      <c r="N2259" s="1">
        <f t="shared" si="2280"/>
        <v>0.2433025644009893</v>
      </c>
      <c r="O2259" s="1">
        <f t="shared" si="2280"/>
        <v>4.744550721191082E-2</v>
      </c>
      <c r="P2259" s="1">
        <f>SUM(P2260:P2261)</f>
        <v>0.53330774238906398</v>
      </c>
      <c r="Q2259" s="1">
        <f>SUM(Q2260:Q2261)</f>
        <v>0.1540187060086502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3.53286872332835E-6</v>
      </c>
      <c r="H2260" s="1" cm="1">
        <f t="array" ref="H2260">SUMPRODUCT(([1]OUT_FinalEnergyCons!$B$4:$B$10000="var_ncap")*1, (ISNUMBER(SEARCH("RH*-WHNGABR",[1]OUT_FinalEnergyCons!$A$4:$A$10000)))*1,[1]OUT_FinalEnergyCons!F$4:F$10000)</f>
        <v>0.18611697163357999</v>
      </c>
      <c r="I2260" s="1" cm="1">
        <f t="array" ref="I2260">SUMPRODUCT(([1]OUT_FinalEnergyCons!$B$4:$B$10000="var_ncap")*1, (ISNUMBER(SEARCH("RH*-WHNGABR",[1]OUT_FinalEnergyCons!$A$4:$A$10000)))*1,[1]OUT_FinalEnergyCons!G$4:G$10000)</f>
        <v>6.3116728908316497E-3</v>
      </c>
      <c r="J2260" s="1" cm="1">
        <f t="array" ref="J2260">SUMPRODUCT(([1]OUT_FinalEnergyCons!$B$4:$B$10000="var_ncap")*1, (ISNUMBER(SEARCH("RH*-WHNGABR",[1]OUT_FinalEnergyCons!$A$4:$A$10000)))*1,[1]OUT_FinalEnergyCons!H$4:H$10000)</f>
        <v>0.38531812332056098</v>
      </c>
      <c r="K2260" s="1" cm="1">
        <f t="array" ref="K2260">SUMPRODUCT(([1]OUT_FinalEnergyCons!$B$4:$B$10000="var_ncap")*1, (ISNUMBER(SEARCH("RH*-WHNGABR",[1]OUT_FinalEnergyCons!$A$4:$A$10000)))*1,[1]OUT_FinalEnergyCons!I$4:I$10000)</f>
        <v>0.24735018076971299</v>
      </c>
      <c r="L2260" s="1" cm="1">
        <f t="array" ref="L2260">SUMPRODUCT(([1]OUT_FinalEnergyCons!$B$4:$B$10000="var_ncap")*1, (ISNUMBER(SEARCH("RH*-WHNGABR",[1]OUT_FinalEnergyCons!$A$4:$A$10000)))*1,[1]OUT_FinalEnergyCons!J$4:J$10000)</f>
        <v>4.9877499090273999E-3</v>
      </c>
      <c r="M2260" s="1" cm="1">
        <f t="array" ref="M2260">SUMPRODUCT(([1]OUT_FinalEnergyCons!$B$4:$B$10000="var_ncap")*1, (ISNUMBER(SEARCH("RH*-WHNGABR",[1]OUT_FinalEnergyCons!$A$4:$A$10000)))*1,[1]OUT_FinalEnergyCons!K$4:K$10000)</f>
        <v>0.36464316550847398</v>
      </c>
      <c r="N2260" s="1" cm="1">
        <f t="array" ref="N2260">SUMPRODUCT(([1]OUT_FinalEnergyCons!$B$4:$B$10000="var_ncap")*1, (ISNUMBER(SEARCH("RH*-WHNGABR",[1]OUT_FinalEnergyCons!$A$4:$A$10000)))*1,[1]OUT_FinalEnergyCons!L$4:L$10000)</f>
        <v>0.17740117185705701</v>
      </c>
      <c r="O2260" s="1" cm="1">
        <f t="array" ref="O2260">SUMPRODUCT(([1]OUT_FinalEnergyCons!$B$4:$B$10000="var_ncap")*1, (ISNUMBER(SEARCH("RH*-WHNGABR",[1]OUT_FinalEnergyCons!$A$4:$A$10000)))*1,[1]OUT_FinalEnergyCons!M$4:M$10000)</f>
        <v>1.17849392814617E-4</v>
      </c>
      <c r="P2260" s="1" cm="1">
        <f t="array" ref="P2260">SUMPRODUCT(([1]OUT_FinalEnergyCons!$B$4:$B$10000="var_ncap")*1, (ISNUMBER(SEARCH("RH*-WHNGABR",[1]OUT_FinalEnergyCons!$A$4:$A$10000)))*1,[1]OUT_FinalEnergyCons!N$4:N$10000)</f>
        <v>0.34515801436879701</v>
      </c>
      <c r="Q2260" s="1" cm="1">
        <f t="array" ref="Q2260">SUMPRODUCT(([1]OUT_FinalEnergyCons!$B$4:$B$10000="var_ncap")*1, (ISNUMBER(SEARCH("RH*-WHNGABR",[1]OUT_FinalEnergyCons!$A$4:$A$10000)))*1,[1]OUT_FinalEnergyCons!O$4:O$10000)</f>
        <v>8.6738848223622197E-2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2.4844458532815898E-6</v>
      </c>
      <c r="H2261" s="1" cm="1">
        <f t="array" ref="H2261">SUMPRODUCT(([1]OUT_FinalEnergyCons!$B$4:$B$10000="var_ncap")*1,ISNUMBER(SEARCH("RH*-WHngahp",[1]OUT_FinalEnergyCons!$A$4:$A$10000))*1,[1]OUT_FinalEnergyCons!F$4:F$10000)</f>
        <v>8.1317990032338998E-4</v>
      </c>
      <c r="I2261" s="1" cm="1">
        <f t="array" ref="I2261">SUMPRODUCT(([1]OUT_FinalEnergyCons!$B$4:$B$10000="var_ncap")*1,ISNUMBER(SEARCH("RH*-WHngahp",[1]OUT_FinalEnergyCons!$A$4:$A$10000))*1,[1]OUT_FinalEnergyCons!G$4:G$10000)</f>
        <v>1.55380777602974E-5</v>
      </c>
      <c r="J2261" s="1" cm="1">
        <f t="array" ref="J2261">SUMPRODUCT(([1]OUT_FinalEnergyCons!$B$4:$B$10000="var_ncap")*1,ISNUMBER(SEARCH("RH*-WHngahp",[1]OUT_FinalEnergyCons!$A$4:$A$10000))*1,[1]OUT_FinalEnergyCons!H$4:H$10000)</f>
        <v>3.4126448098646102E-2</v>
      </c>
      <c r="K2261" s="1" cm="1">
        <f t="array" ref="K2261">SUMPRODUCT(([1]OUT_FinalEnergyCons!$B$4:$B$10000="var_ncap")*1,ISNUMBER(SEARCH("RH*-WHngahp",[1]OUT_FinalEnergyCons!$A$4:$A$10000))*1,[1]OUT_FinalEnergyCons!I$4:I$10000)</f>
        <v>5.6757072214734701E-2</v>
      </c>
      <c r="L2261" s="1" cm="1">
        <f t="array" ref="L2261">SUMPRODUCT(([1]OUT_FinalEnergyCons!$B$4:$B$10000="var_ncap")*1,ISNUMBER(SEARCH("RH*-WHngahp",[1]OUT_FinalEnergyCons!$A$4:$A$10000))*1,[1]OUT_FinalEnergyCons!J$4:J$10000)</f>
        <v>3.35481285696159E-2</v>
      </c>
      <c r="M2261" s="1" cm="1">
        <f t="array" ref="M2261">SUMPRODUCT(([1]OUT_FinalEnergyCons!$B$4:$B$10000="var_ncap")*1,ISNUMBER(SEARCH("RH*-WHngahp",[1]OUT_FinalEnergyCons!$A$4:$A$10000))*1,[1]OUT_FinalEnergyCons!K$4:K$10000)</f>
        <v>0.11501979434916</v>
      </c>
      <c r="N2261" s="1" cm="1">
        <f t="array" ref="N2261">SUMPRODUCT(([1]OUT_FinalEnergyCons!$B$4:$B$10000="var_ncap")*1,ISNUMBER(SEARCH("RH*-WHngahp",[1]OUT_FinalEnergyCons!$A$4:$A$10000))*1,[1]OUT_FinalEnergyCons!L$4:L$10000)</f>
        <v>6.5901392543932305E-2</v>
      </c>
      <c r="O2261" s="1" cm="1">
        <f t="array" ref="O2261">SUMPRODUCT(([1]OUT_FinalEnergyCons!$B$4:$B$10000="var_ncap")*1,ISNUMBER(SEARCH("RH*-WHngahp",[1]OUT_FinalEnergyCons!$A$4:$A$10000))*1,[1]OUT_FinalEnergyCons!M$4:M$10000)</f>
        <v>4.7327657819096203E-2</v>
      </c>
      <c r="P2261" s="1" cm="1">
        <f t="array" ref="P2261">SUMPRODUCT(([1]OUT_FinalEnergyCons!$B$4:$B$10000="var_ncap")*1,ISNUMBER(SEARCH("RH*-WHngahp",[1]OUT_FinalEnergyCons!$A$4:$A$10000))*1,[1]OUT_FinalEnergyCons!N$4:N$10000)</f>
        <v>0.188149728020267</v>
      </c>
      <c r="Q2261" s="1" cm="1">
        <f t="array" ref="Q2261">SUMPRODUCT(([1]OUT_FinalEnergyCons!$B$4:$B$10000="var_ncap")*1,ISNUMBER(SEARCH("RH*-WHngahp",[1]OUT_FinalEnergyCons!$A$4:$A$10000))*1,[1]OUT_FinalEnergyCons!O$4:O$10000)</f>
        <v>6.7279857785027999E-2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5.1299102813860999E-3</v>
      </c>
      <c r="H2264" s="1">
        <f t="shared" si="2282"/>
        <v>6.1400910808817599E-7</v>
      </c>
      <c r="I2264" s="1">
        <f t="shared" si="2282"/>
        <v>2.8877576712289098E-6</v>
      </c>
      <c r="J2264" s="1">
        <f t="shared" si="2282"/>
        <v>5.7023783710514102E-3</v>
      </c>
      <c r="K2264" s="1">
        <f t="shared" si="2282"/>
        <v>8.8935614126957902E-3</v>
      </c>
      <c r="L2264" s="1">
        <f t="shared" si="2282"/>
        <v>7.4146202117862497E-6</v>
      </c>
      <c r="M2264" s="1">
        <f t="shared" si="2282"/>
        <v>2.0043494980310902E-3</v>
      </c>
      <c r="N2264" s="1">
        <f t="shared" si="2282"/>
        <v>6.7841199634819703E-3</v>
      </c>
      <c r="O2264" s="1">
        <f t="shared" si="2282"/>
        <v>4.4673748504194299E-5</v>
      </c>
      <c r="P2264" s="1">
        <f>P2265</f>
        <v>3.13094309936445E-3</v>
      </c>
      <c r="Q2264" s="1">
        <f>Q2265</f>
        <v>2.1421321657810501E-3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5.1299102813860999E-3</v>
      </c>
      <c r="H2265" s="1" cm="1">
        <f t="array" ref="H2265">SUMPRODUCT(([1]OUT_FinalEnergyCons!$B$4:$B$10000="var_ncap")*1, (ISNUMBER(SEARCH("RH*-WHWODBR",[1]OUT_FinalEnergyCons!$A$4:$A$10000)))*1,[1]OUT_FinalEnergyCons!F$4:F$10000)</f>
        <v>6.1400910808817599E-7</v>
      </c>
      <c r="I2265" s="1" cm="1">
        <f t="array" ref="I2265">SUMPRODUCT(([1]OUT_FinalEnergyCons!$B$4:$B$10000="var_ncap")*1, (ISNUMBER(SEARCH("RH*-WHWODBR",[1]OUT_FinalEnergyCons!$A$4:$A$10000)))*1,[1]OUT_FinalEnergyCons!G$4:G$10000)</f>
        <v>2.8877576712289098E-6</v>
      </c>
      <c r="J2265" s="1" cm="1">
        <f t="array" ref="J2265">SUMPRODUCT(([1]OUT_FinalEnergyCons!$B$4:$B$10000="var_ncap")*1, (ISNUMBER(SEARCH("RH*-WHWODBR",[1]OUT_FinalEnergyCons!$A$4:$A$10000)))*1,[1]OUT_FinalEnergyCons!H$4:H$10000)</f>
        <v>5.7023783710514102E-3</v>
      </c>
      <c r="K2265" s="1" cm="1">
        <f t="array" ref="K2265">SUMPRODUCT(([1]OUT_FinalEnergyCons!$B$4:$B$10000="var_ncap")*1, (ISNUMBER(SEARCH("RH*-WHWODBR",[1]OUT_FinalEnergyCons!$A$4:$A$10000)))*1,[1]OUT_FinalEnergyCons!I$4:I$10000)</f>
        <v>8.8935614126957902E-3</v>
      </c>
      <c r="L2265" s="1" cm="1">
        <f t="array" ref="L2265">SUMPRODUCT(([1]OUT_FinalEnergyCons!$B$4:$B$10000="var_ncap")*1, (ISNUMBER(SEARCH("RH*-WHWODBR",[1]OUT_FinalEnergyCons!$A$4:$A$10000)))*1,[1]OUT_FinalEnergyCons!J$4:J$10000)</f>
        <v>7.4146202117862497E-6</v>
      </c>
      <c r="M2265" s="1" cm="1">
        <f t="array" ref="M2265">SUMPRODUCT(([1]OUT_FinalEnergyCons!$B$4:$B$10000="var_ncap")*1, (ISNUMBER(SEARCH("RH*-WHWODBR",[1]OUT_FinalEnergyCons!$A$4:$A$10000)))*1,[1]OUT_FinalEnergyCons!K$4:K$10000)</f>
        <v>2.0043494980310902E-3</v>
      </c>
      <c r="N2265" s="1" cm="1">
        <f t="array" ref="N2265">SUMPRODUCT(([1]OUT_FinalEnergyCons!$B$4:$B$10000="var_ncap")*1, (ISNUMBER(SEARCH("RH*-WHWODBR",[1]OUT_FinalEnergyCons!$A$4:$A$10000)))*1,[1]OUT_FinalEnergyCons!L$4:L$10000)</f>
        <v>6.7841199634819703E-3</v>
      </c>
      <c r="O2265" s="1" cm="1">
        <f t="array" ref="O2265">SUMPRODUCT(([1]OUT_FinalEnergyCons!$B$4:$B$10000="var_ncap")*1, (ISNUMBER(SEARCH("RH*-WHWODBR",[1]OUT_FinalEnergyCons!$A$4:$A$10000)))*1,[1]OUT_FinalEnergyCons!M$4:M$10000)</f>
        <v>4.4673748504194299E-5</v>
      </c>
      <c r="P2265" s="1" cm="1">
        <f t="array" ref="P2265">SUMPRODUCT(([1]OUT_FinalEnergyCons!$B$4:$B$10000="var_ncap")*1, (ISNUMBER(SEARCH("RH*-WHWODBR",[1]OUT_FinalEnergyCons!$A$4:$A$10000)))*1,[1]OUT_FinalEnergyCons!N$4:N$10000)</f>
        <v>3.13094309936445E-3</v>
      </c>
      <c r="Q2265" s="1" cm="1">
        <f t="array" ref="Q2265">SUMPRODUCT(([1]OUT_FinalEnergyCons!$B$4:$B$10000="var_ncap")*1, (ISNUMBER(SEARCH("RH*-WHWODBR",[1]OUT_FinalEnergyCons!$A$4:$A$10000)))*1,[1]OUT_FinalEnergyCons!O$4:O$10000)</f>
        <v>2.1421321657810501E-3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1.96619085145735E-3</v>
      </c>
      <c r="H2266" s="1">
        <f t="shared" si="2283"/>
        <v>1.1039952909837301E-6</v>
      </c>
      <c r="I2266" s="1">
        <f t="shared" si="2283"/>
        <v>1.6783394120363101E-6</v>
      </c>
      <c r="J2266" s="1">
        <f t="shared" si="2283"/>
        <v>5.6181381713548504E-3</v>
      </c>
      <c r="K2266" s="1">
        <f t="shared" si="2283"/>
        <v>4.1495343827721203E-3</v>
      </c>
      <c r="L2266" s="1">
        <f t="shared" si="2283"/>
        <v>1.68452932146493E-4</v>
      </c>
      <c r="M2266" s="1">
        <f t="shared" si="2283"/>
        <v>5.8523005988694102E-3</v>
      </c>
      <c r="N2266" s="1">
        <f t="shared" si="2283"/>
        <v>3.5625224390717202E-3</v>
      </c>
      <c r="O2266" s="1">
        <f t="shared" si="2283"/>
        <v>9.5359553674855999E-4</v>
      </c>
      <c r="P2266" s="1">
        <f>P2267</f>
        <v>5.9115841460986602E-3</v>
      </c>
      <c r="Q2266" s="1">
        <f>Q2267</f>
        <v>3.6173285640862698E-3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1.96619085145735E-3</v>
      </c>
      <c r="H2267" s="1" cm="1">
        <f t="array" ref="H2267">SUMPRODUCT(([1]OUT_FinalEnergyCons!$B$4:$B$10000="var_ncap")*1, (ISNUMBER(SEARCH("RH*-WHPLTBR",[1]OUT_FinalEnergyCons!$A$4:$A$10000)))*1,[1]OUT_FinalEnergyCons!F$4:F$10000)</f>
        <v>1.1039952909837301E-6</v>
      </c>
      <c r="I2267" s="1" cm="1">
        <f t="array" ref="I2267">SUMPRODUCT(([1]OUT_FinalEnergyCons!$B$4:$B$10000="var_ncap")*1, (ISNUMBER(SEARCH("RH*-WHPLTBR",[1]OUT_FinalEnergyCons!$A$4:$A$10000)))*1,[1]OUT_FinalEnergyCons!G$4:G$10000)</f>
        <v>1.6783394120363101E-6</v>
      </c>
      <c r="J2267" s="1" cm="1">
        <f t="array" ref="J2267">SUMPRODUCT(([1]OUT_FinalEnergyCons!$B$4:$B$10000="var_ncap")*1, (ISNUMBER(SEARCH("RH*-WHPLTBR",[1]OUT_FinalEnergyCons!$A$4:$A$10000)))*1,[1]OUT_FinalEnergyCons!H$4:H$10000)</f>
        <v>5.6181381713548504E-3</v>
      </c>
      <c r="K2267" s="1" cm="1">
        <f t="array" ref="K2267">SUMPRODUCT(([1]OUT_FinalEnergyCons!$B$4:$B$10000="var_ncap")*1, (ISNUMBER(SEARCH("RH*-WHPLTBR",[1]OUT_FinalEnergyCons!$A$4:$A$10000)))*1,[1]OUT_FinalEnergyCons!I$4:I$10000)</f>
        <v>4.1495343827721203E-3</v>
      </c>
      <c r="L2267" s="1" cm="1">
        <f t="array" ref="L2267">SUMPRODUCT(([1]OUT_FinalEnergyCons!$B$4:$B$10000="var_ncap")*1, (ISNUMBER(SEARCH("RH*-WHPLTBR",[1]OUT_FinalEnergyCons!$A$4:$A$10000)))*1,[1]OUT_FinalEnergyCons!J$4:J$10000)</f>
        <v>1.68452932146493E-4</v>
      </c>
      <c r="M2267" s="1" cm="1">
        <f t="array" ref="M2267">SUMPRODUCT(([1]OUT_FinalEnergyCons!$B$4:$B$10000="var_ncap")*1, (ISNUMBER(SEARCH("RH*-WHPLTBR",[1]OUT_FinalEnergyCons!$A$4:$A$10000)))*1,[1]OUT_FinalEnergyCons!K$4:K$10000)</f>
        <v>5.8523005988694102E-3</v>
      </c>
      <c r="N2267" s="1" cm="1">
        <f t="array" ref="N2267">SUMPRODUCT(([1]OUT_FinalEnergyCons!$B$4:$B$10000="var_ncap")*1, (ISNUMBER(SEARCH("RH*-WHPLTBR",[1]OUT_FinalEnergyCons!$A$4:$A$10000)))*1,[1]OUT_FinalEnergyCons!L$4:L$10000)</f>
        <v>3.5625224390717202E-3</v>
      </c>
      <c r="O2267" s="1" cm="1">
        <f t="array" ref="O2267">SUMPRODUCT(([1]OUT_FinalEnergyCons!$B$4:$B$10000="var_ncap")*1, (ISNUMBER(SEARCH("RH*-WHPLTBR",[1]OUT_FinalEnergyCons!$A$4:$A$10000)))*1,[1]OUT_FinalEnergyCons!M$4:M$10000)</f>
        <v>9.5359553674855999E-4</v>
      </c>
      <c r="P2267" s="1" cm="1">
        <f t="array" ref="P2267">SUMPRODUCT(([1]OUT_FinalEnergyCons!$B$4:$B$10000="var_ncap")*1, (ISNUMBER(SEARCH("RH*-WHPLTBR",[1]OUT_FinalEnergyCons!$A$4:$A$10000)))*1,[1]OUT_FinalEnergyCons!N$4:N$10000)</f>
        <v>5.9115841460986602E-3</v>
      </c>
      <c r="Q2267" s="1" cm="1">
        <f t="array" ref="Q2267">SUMPRODUCT(([1]OUT_FinalEnergyCons!$B$4:$B$10000="var_ncap")*1, (ISNUMBER(SEARCH("RH*-WHPLTBR",[1]OUT_FinalEnergyCons!$A$4:$A$10000)))*1,[1]OUT_FinalEnergyCons!O$4:O$10000)</f>
        <v>3.6173285640862698E-3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8.2723425850003099E-2</v>
      </c>
      <c r="H2268" s="1">
        <f t="shared" si="2287"/>
        <v>4.7687336531079499E-6</v>
      </c>
      <c r="I2268" s="1">
        <f t="shared" si="2287"/>
        <v>2.11804790129414E-5</v>
      </c>
      <c r="J2268" s="1">
        <f t="shared" si="2287"/>
        <v>7.2937454972881594E-2</v>
      </c>
      <c r="K2268" s="1">
        <f t="shared" si="2287"/>
        <v>8.8039402820748694E-2</v>
      </c>
      <c r="L2268" s="1">
        <f t="shared" si="2287"/>
        <v>3.9528679086911397E-5</v>
      </c>
      <c r="M2268" s="1">
        <f t="shared" si="2287"/>
        <v>7.0778386686890807E-2</v>
      </c>
      <c r="N2268" s="1">
        <f t="shared" si="2287"/>
        <v>7.1403985779417006E-2</v>
      </c>
      <c r="O2268" s="1">
        <f t="shared" si="2287"/>
        <v>9.9549797420633804E-3</v>
      </c>
      <c r="P2268" s="1">
        <f>P2269</f>
        <v>7.7717485182607099E-2</v>
      </c>
      <c r="Q2268" s="1">
        <f>Q2269</f>
        <v>6.8652379584892204E-2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8.2723425850003099E-2</v>
      </c>
      <c r="H2269" s="1" cm="1">
        <f t="array" ref="H2269">SUMPRODUCT(([1]OUT_FinalEnergyCons!$B$4:$B$10000="var_ncap")*1, (ISNUMBER(SEARCH("RH*-WHSOLBR",[1]OUT_FinalEnergyCons!$A$4:$A$10000)))*1,[1]OUT_FinalEnergyCons!F$4:F$10000)</f>
        <v>4.7687336531079499E-6</v>
      </c>
      <c r="I2269" s="1" cm="1">
        <f t="array" ref="I2269">SUMPRODUCT(([1]OUT_FinalEnergyCons!$B$4:$B$10000="var_ncap")*1, (ISNUMBER(SEARCH("RH*-WHSOLBR",[1]OUT_FinalEnergyCons!$A$4:$A$10000)))*1,[1]OUT_FinalEnergyCons!G$4:G$10000)</f>
        <v>2.11804790129414E-5</v>
      </c>
      <c r="J2269" s="1" cm="1">
        <f t="array" ref="J2269">SUMPRODUCT(([1]OUT_FinalEnergyCons!$B$4:$B$10000="var_ncap")*1, (ISNUMBER(SEARCH("RH*-WHSOLBR",[1]OUT_FinalEnergyCons!$A$4:$A$10000)))*1,[1]OUT_FinalEnergyCons!H$4:H$10000)</f>
        <v>7.2937454972881594E-2</v>
      </c>
      <c r="K2269" s="1" cm="1">
        <f t="array" ref="K2269">SUMPRODUCT(([1]OUT_FinalEnergyCons!$B$4:$B$10000="var_ncap")*1, (ISNUMBER(SEARCH("RH*-WHSOLBR",[1]OUT_FinalEnergyCons!$A$4:$A$10000)))*1,[1]OUT_FinalEnergyCons!I$4:I$10000)</f>
        <v>8.8039402820748694E-2</v>
      </c>
      <c r="L2269" s="1" cm="1">
        <f t="array" ref="L2269">SUMPRODUCT(([1]OUT_FinalEnergyCons!$B$4:$B$10000="var_ncap")*1, (ISNUMBER(SEARCH("RH*-WHSOLBR",[1]OUT_FinalEnergyCons!$A$4:$A$10000)))*1,[1]OUT_FinalEnergyCons!J$4:J$10000)</f>
        <v>3.9528679086911397E-5</v>
      </c>
      <c r="M2269" s="1" cm="1">
        <f t="array" ref="M2269">SUMPRODUCT(([1]OUT_FinalEnergyCons!$B$4:$B$10000="var_ncap")*1, (ISNUMBER(SEARCH("RH*-WHSOLBR",[1]OUT_FinalEnergyCons!$A$4:$A$10000)))*1,[1]OUT_FinalEnergyCons!K$4:K$10000)</f>
        <v>7.0778386686890807E-2</v>
      </c>
      <c r="N2269" s="1" cm="1">
        <f t="array" ref="N2269">SUMPRODUCT(([1]OUT_FinalEnergyCons!$B$4:$B$10000="var_ncap")*1, (ISNUMBER(SEARCH("RH*-WHSOLBR",[1]OUT_FinalEnergyCons!$A$4:$A$10000)))*1,[1]OUT_FinalEnergyCons!L$4:L$10000)</f>
        <v>7.1403985779417006E-2</v>
      </c>
      <c r="O2269" s="1" cm="1">
        <f t="array" ref="O2269">SUMPRODUCT(([1]OUT_FinalEnergyCons!$B$4:$B$10000="var_ncap")*1, (ISNUMBER(SEARCH("RH*-WHSOLBR",[1]OUT_FinalEnergyCons!$A$4:$A$10000)))*1,[1]OUT_FinalEnergyCons!M$4:M$10000)</f>
        <v>9.9549797420633804E-3</v>
      </c>
      <c r="P2269" s="1" cm="1">
        <f t="array" ref="P2269">SUMPRODUCT(([1]OUT_FinalEnergyCons!$B$4:$B$10000="var_ncap")*1, (ISNUMBER(SEARCH("RH*-WHSOLBR",[1]OUT_FinalEnergyCons!$A$4:$A$10000)))*1,[1]OUT_FinalEnergyCons!N$4:N$10000)</f>
        <v>7.7717485182607099E-2</v>
      </c>
      <c r="Q2269" s="1" cm="1">
        <f t="array" ref="Q2269">SUMPRODUCT(([1]OUT_FinalEnergyCons!$B$4:$B$10000="var_ncap")*1, (ISNUMBER(SEARCH("RH*-WHSOLBR",[1]OUT_FinalEnergyCons!$A$4:$A$10000)))*1,[1]OUT_FinalEnergyCons!O$4:O$10000)</f>
        <v>6.8652379584892204E-2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1.9466460151518301E-3</v>
      </c>
      <c r="G2272" s="17">
        <f t="shared" si="2289"/>
        <v>0.32569703181618692</v>
      </c>
      <c r="H2272" s="17">
        <f t="shared" si="2289"/>
        <v>0.1174838887923811</v>
      </c>
      <c r="I2272" s="17">
        <f t="shared" si="2289"/>
        <v>0.24274270422955491</v>
      </c>
      <c r="J2272" s="17">
        <f t="shared" si="2289"/>
        <v>2.1442668851622031</v>
      </c>
      <c r="K2272" s="17">
        <f t="shared" si="2289"/>
        <v>1.2211767213439089</v>
      </c>
      <c r="L2272" s="17">
        <f t="shared" ref="L2272:O2272" si="2290">SUM(L2273,L2276,L2279,L2283,L2285,L2287,L2289,L2291,L2293)</f>
        <v>0.29314754001443083</v>
      </c>
      <c r="M2272" s="17">
        <f t="shared" si="2290"/>
        <v>1.822623989110526</v>
      </c>
      <c r="N2272" s="17">
        <f t="shared" si="2290"/>
        <v>1.0669999376167218</v>
      </c>
      <c r="O2272" s="17">
        <f t="shared" si="2290"/>
        <v>1.0905656681446991</v>
      </c>
      <c r="P2272" s="17">
        <f>SUM(P2273,P2276,P2279,P2283,P2285,P2287,P2289,P2291,P2293)</f>
        <v>1.2067756158953642</v>
      </c>
      <c r="Q2272" s="17">
        <f>SUM(Q2273,Q2276,Q2279,Q2283,Q2285,Q2287,Q2289,Q2291,Q2293)</f>
        <v>2.6906241229156866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0.23763063904861259</v>
      </c>
      <c r="H2273" s="18">
        <f t="shared" si="2291"/>
        <v>0.11502294672591948</v>
      </c>
      <c r="I2273" s="18">
        <f t="shared" si="2291"/>
        <v>0.1935490881729178</v>
      </c>
      <c r="J2273" s="18">
        <f t="shared" si="2291"/>
        <v>0.74988484294822011</v>
      </c>
      <c r="K2273" s="18">
        <f t="shared" si="2291"/>
        <v>0.58694928552025105</v>
      </c>
      <c r="L2273" s="18">
        <f t="shared" ref="L2273:O2273" si="2292">SUM(L2274:L2275)</f>
        <v>0.2175009571127256</v>
      </c>
      <c r="M2273" s="18">
        <f t="shared" si="2292"/>
        <v>0.69384117852041405</v>
      </c>
      <c r="N2273" s="18">
        <f t="shared" si="2292"/>
        <v>0.53707868944579995</v>
      </c>
      <c r="O2273" s="18">
        <f t="shared" si="2292"/>
        <v>0.50759763653563905</v>
      </c>
      <c r="P2273" s="18">
        <f>SUM(P2274:P2275)</f>
        <v>0.67236760975855203</v>
      </c>
      <c r="Q2273" s="18">
        <f>SUM(Q2274:Q2275)</f>
        <v>0.56912683713150403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0.22119558941866299</v>
      </c>
      <c r="H2274" s="1" cm="1">
        <f t="array" ref="H2274">SUMPRODUCT(([1]OUT_FinalEnergyCons!$B$4:$B$10000="var_ncap")*1,  (ISNUMBER(SEARCH("ITOT-SWHELCBR",[1]OUT_FinalEnergyCons!$A$4:$A$10000)))*1,[1]OUT_FinalEnergyCons!F$4:F$10000)</f>
        <v>1.87082525065348E-3</v>
      </c>
      <c r="I2274" s="1" cm="1">
        <f t="array" ref="I2274">SUMPRODUCT(([1]OUT_FinalEnergyCons!$B$4:$B$10000="var_ncap")*1,  (ISNUMBER(SEARCH("ITOT-SWHELCBR",[1]OUT_FinalEnergyCons!$A$4:$A$10000)))*1,[1]OUT_FinalEnergyCons!G$4:G$10000)</f>
        <v>6.9188074086674795E-2</v>
      </c>
      <c r="J2274" s="1" cm="1">
        <f t="array" ref="J2274">SUMPRODUCT(([1]OUT_FinalEnergyCons!$B$4:$B$10000="var_ncap")*1,  (ISNUMBER(SEARCH("ITOT-SWHELCBR",[1]OUT_FinalEnergyCons!$A$4:$A$10000)))*1,[1]OUT_FinalEnergyCons!H$4:H$10000)</f>
        <v>0.56794888571273705</v>
      </c>
      <c r="K2274" s="1" cm="1">
        <f t="array" ref="K2274">SUMPRODUCT(([1]OUT_FinalEnergyCons!$B$4:$B$10000="var_ncap")*1,  (ISNUMBER(SEARCH("ITOT-SWHELCBR",[1]OUT_FinalEnergyCons!$A$4:$A$10000)))*1,[1]OUT_FinalEnergyCons!I$4:I$10000)</f>
        <v>0.39477815758088702</v>
      </c>
      <c r="L2274" s="1" cm="1">
        <f t="array" ref="L2274">SUMPRODUCT(([1]OUT_FinalEnergyCons!$B$4:$B$10000="var_ncap")*1,  (ISNUMBER(SEARCH("ITOT-SWHELCBR",[1]OUT_FinalEnergyCons!$A$4:$A$10000)))*1,[1]OUT_FinalEnergyCons!J$4:J$10000)</f>
        <v>9.2969952075730597E-2</v>
      </c>
      <c r="M2274" s="1" cm="1">
        <f t="array" ref="M2274">SUMPRODUCT(([1]OUT_FinalEnergyCons!$B$4:$B$10000="var_ncap")*1,  (ISNUMBER(SEARCH("ITOT-SWHELCBR",[1]OUT_FinalEnergyCons!$A$4:$A$10000)))*1,[1]OUT_FinalEnergyCons!K$4:K$10000)</f>
        <v>0.51245407527341702</v>
      </c>
      <c r="N2274" s="1" cm="1">
        <f t="array" ref="N2274">SUMPRODUCT(([1]OUT_FinalEnergyCons!$B$4:$B$10000="var_ncap")*1,  (ISNUMBER(SEARCH("ITOT-SWHELCBR",[1]OUT_FinalEnergyCons!$A$4:$A$10000)))*1,[1]OUT_FinalEnergyCons!L$4:L$10000)</f>
        <v>0.35733392954555099</v>
      </c>
      <c r="O2274" s="1" cm="1">
        <f t="array" ref="O2274">SUMPRODUCT(([1]OUT_FinalEnergyCons!$B$4:$B$10000="var_ncap")*1,  (ISNUMBER(SEARCH("ITOT-SWHELCBR",[1]OUT_FinalEnergyCons!$A$4:$A$10000)))*1,[1]OUT_FinalEnergyCons!M$4:M$10000)</f>
        <v>0.195615427973274</v>
      </c>
      <c r="P2274" s="1" cm="1">
        <f t="array" ref="P2274">SUMPRODUCT(([1]OUT_FinalEnergyCons!$B$4:$B$10000="var_ncap")*1,  (ISNUMBER(SEARCH("ITOT-SWHELCBR",[1]OUT_FinalEnergyCons!$A$4:$A$10000)))*1,[1]OUT_FinalEnergyCons!N$4:N$10000)</f>
        <v>0.46659447213391098</v>
      </c>
      <c r="Q2274" s="1" cm="1">
        <f t="array" ref="Q2274">SUMPRODUCT(([1]OUT_FinalEnergyCons!$B$4:$B$10000="var_ncap")*1,  (ISNUMBER(SEARCH("ITOT-SWHELCBR",[1]OUT_FinalEnergyCons!$A$4:$A$10000)))*1,[1]OUT_FinalEnergyCons!O$4:O$10000)</f>
        <v>0.412857472743697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1.64350496299496E-2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0.113152121475266</v>
      </c>
      <c r="I2275" s="1" cm="1">
        <f t="array" ref="I2275">SUMPRODUCT(([1]OUT_FinalEnergyCons!$B$4:$B$10000="var_ncap")*1,  (ISNUMBER(SEARCH("ITOT-SWHELCHP",[1]OUT_FinalEnergyCons!$A$4:$A$10000)))*1,[1]OUT_FinalEnergyCons!G$4:G$10000)</f>
        <v>0.124361014086243</v>
      </c>
      <c r="J2275" s="1" cm="1">
        <f t="array" ref="J2275">SUMPRODUCT(([1]OUT_FinalEnergyCons!$B$4:$B$10000="var_ncap")*1,  (ISNUMBER(SEARCH("ITOT-SWHELCHP",[1]OUT_FinalEnergyCons!$A$4:$A$10000)))*1,[1]OUT_FinalEnergyCons!H$4:H$10000)</f>
        <v>0.181935957235483</v>
      </c>
      <c r="K2275" s="1" cm="1">
        <f t="array" ref="K2275">SUMPRODUCT(([1]OUT_FinalEnergyCons!$B$4:$B$10000="var_ncap")*1,  (ISNUMBER(SEARCH("ITOT-SWHELCHP",[1]OUT_FinalEnergyCons!$A$4:$A$10000)))*1,[1]OUT_FinalEnergyCons!I$4:I$10000)</f>
        <v>0.192171127939364</v>
      </c>
      <c r="L2275" s="1" cm="1">
        <f t="array" ref="L2275">SUMPRODUCT(([1]OUT_FinalEnergyCons!$B$4:$B$10000="var_ncap")*1,  (ISNUMBER(SEARCH("ITOT-SWHELCHP",[1]OUT_FinalEnergyCons!$A$4:$A$10000)))*1,[1]OUT_FinalEnergyCons!J$4:J$10000)</f>
        <v>0.124531005036995</v>
      </c>
      <c r="M2275" s="1" cm="1">
        <f t="array" ref="M2275">SUMPRODUCT(([1]OUT_FinalEnergyCons!$B$4:$B$10000="var_ncap")*1,  (ISNUMBER(SEARCH("ITOT-SWHELCHP",[1]OUT_FinalEnergyCons!$A$4:$A$10000)))*1,[1]OUT_FinalEnergyCons!K$4:K$10000)</f>
        <v>0.181387103246997</v>
      </c>
      <c r="N2275" s="1" cm="1">
        <f t="array" ref="N2275">SUMPRODUCT(([1]OUT_FinalEnergyCons!$B$4:$B$10000="var_ncap")*1,  (ISNUMBER(SEARCH("ITOT-SWHELCHP",[1]OUT_FinalEnergyCons!$A$4:$A$10000)))*1,[1]OUT_FinalEnergyCons!L$4:L$10000)</f>
        <v>0.17974475990024899</v>
      </c>
      <c r="O2275" s="1" cm="1">
        <f t="array" ref="O2275">SUMPRODUCT(([1]OUT_FinalEnergyCons!$B$4:$B$10000="var_ncap")*1,  (ISNUMBER(SEARCH("ITOT-SWHELCHP",[1]OUT_FinalEnergyCons!$A$4:$A$10000)))*1,[1]OUT_FinalEnergyCons!M$4:M$10000)</f>
        <v>0.31198220856236503</v>
      </c>
      <c r="P2275" s="1" cm="1">
        <f t="array" ref="P2275">SUMPRODUCT(([1]OUT_FinalEnergyCons!$B$4:$B$10000="var_ncap")*1,  (ISNUMBER(SEARCH("ITOT-SWHELCHP",[1]OUT_FinalEnergyCons!$A$4:$A$10000)))*1,[1]OUT_FinalEnergyCons!N$4:N$10000)</f>
        <v>0.205773137624641</v>
      </c>
      <c r="Q2275" s="1" cm="1">
        <f t="array" ref="Q2275">SUMPRODUCT(([1]OUT_FinalEnergyCons!$B$4:$B$10000="var_ncap")*1,  (ISNUMBER(SEARCH("ITOT-SWHELCHP",[1]OUT_FinalEnergyCons!$A$4:$A$10000)))*1,[1]OUT_FinalEnergyCons!O$4:O$10000)</f>
        <v>0.156269364387807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1.9466460151518301E-3</v>
      </c>
      <c r="G2276" s="18">
        <f t="shared" si="2293"/>
        <v>1.7535477382134238E-2</v>
      </c>
      <c r="H2276" s="18">
        <f t="shared" si="2293"/>
        <v>2.135432551194391E-4</v>
      </c>
      <c r="I2276" s="18">
        <f t="shared" si="2293"/>
        <v>2.1538746810499529E-4</v>
      </c>
      <c r="J2276" s="18">
        <f t="shared" si="2293"/>
        <v>0.16489336345919478</v>
      </c>
      <c r="K2276" s="18">
        <f t="shared" si="2293"/>
        <v>1.3433706718793783E-2</v>
      </c>
      <c r="L2276" s="18">
        <f t="shared" ref="L2276:O2276" si="2294">SUM(L2277:L2278)</f>
        <v>3.3773858534656698E-4</v>
      </c>
      <c r="M2276" s="18">
        <f t="shared" si="2294"/>
        <v>6.837496423610763E-3</v>
      </c>
      <c r="N2276" s="18">
        <f t="shared" si="2294"/>
        <v>1.0144903162047478E-2</v>
      </c>
      <c r="O2276" s="18">
        <f t="shared" si="2294"/>
        <v>6.1747754750513337E-3</v>
      </c>
      <c r="P2276" s="18">
        <f>SUM(P2277:P2278)</f>
        <v>4.9660974255040938E-3</v>
      </c>
      <c r="Q2276" s="18">
        <f>SUM(Q2277:Q2278)</f>
        <v>1.695473262072061E-2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1.7464491423909601E-2</v>
      </c>
      <c r="H2277" s="1" cm="1">
        <f t="array" ref="H2277">SUMPRODUCT(([1]OUT_FinalEnergyCons!$B$4:$B$10000="var_ncap")*1,  (ISNUMBER(SEARCH("ITOT-SWHLFOBR",[1]OUT_FinalEnergyCons!$A$4:$A$10000)))*1,[1]OUT_FinalEnergyCons!F$4:F$10000)</f>
        <v>1.4696544425025801E-4</v>
      </c>
      <c r="I2277" s="1" cm="1">
        <f t="array" ref="I2277">SUMPRODUCT(([1]OUT_FinalEnergyCons!$B$4:$B$10000="var_ncap")*1,  (ISNUMBER(SEARCH("ITOT-SWHLFOBR",[1]OUT_FinalEnergyCons!$A$4:$A$10000)))*1,[1]OUT_FinalEnergyCons!G$4:G$10000)</f>
        <v>1.52018794813413E-4</v>
      </c>
      <c r="J2277" s="1" cm="1">
        <f t="array" ref="J2277">SUMPRODUCT(([1]OUT_FinalEnergyCons!$B$4:$B$10000="var_ncap")*1,  (ISNUMBER(SEARCH("ITOT-SWHLFOBR",[1]OUT_FinalEnergyCons!$A$4:$A$10000)))*1,[1]OUT_FinalEnergyCons!H$4:H$10000)</f>
        <v>0.164656637027427</v>
      </c>
      <c r="K2277" s="1" cm="1">
        <f t="array" ref="K2277">SUMPRODUCT(([1]OUT_FinalEnergyCons!$B$4:$B$10000="var_ncap")*1,  (ISNUMBER(SEARCH("ITOT-SWHLFOBR",[1]OUT_FinalEnergyCons!$A$4:$A$10000)))*1,[1]OUT_FinalEnergyCons!I$4:I$10000)</f>
        <v>1.3332451224534801E-2</v>
      </c>
      <c r="L2277" s="1" cm="1">
        <f t="array" ref="L2277">SUMPRODUCT(([1]OUT_FinalEnergyCons!$B$4:$B$10000="var_ncap")*1,  (ISNUMBER(SEARCH("ITOT-SWHLFOBR",[1]OUT_FinalEnergyCons!$A$4:$A$10000)))*1,[1]OUT_FinalEnergyCons!J$4:J$10000)</f>
        <v>2.0053992417424699E-4</v>
      </c>
      <c r="M2277" s="1" cm="1">
        <f t="array" ref="M2277">SUMPRODUCT(([1]OUT_FinalEnergyCons!$B$4:$B$10000="var_ncap")*1,  (ISNUMBER(SEARCH("ITOT-SWHLFOBR",[1]OUT_FinalEnergyCons!$A$4:$A$10000)))*1,[1]OUT_FinalEnergyCons!K$4:K$10000)</f>
        <v>6.8112674021651304E-3</v>
      </c>
      <c r="N2277" s="1" cm="1">
        <f t="array" ref="N2277">SUMPRODUCT(([1]OUT_FinalEnergyCons!$B$4:$B$10000="var_ncap")*1,  (ISNUMBER(SEARCH("ITOT-SWHLFOBR",[1]OUT_FinalEnergyCons!$A$4:$A$10000)))*1,[1]OUT_FinalEnergyCons!L$4:L$10000)</f>
        <v>1.0100927477185599E-2</v>
      </c>
      <c r="O2277" s="1" cm="1">
        <f t="array" ref="O2277">SUMPRODUCT(([1]OUT_FinalEnergyCons!$B$4:$B$10000="var_ncap")*1,  (ISNUMBER(SEARCH("ITOT-SWHLFOBR",[1]OUT_FinalEnergyCons!$A$4:$A$10000)))*1,[1]OUT_FinalEnergyCons!M$4:M$10000)</f>
        <v>6.13309835119557E-3</v>
      </c>
      <c r="P2277" s="1" cm="1">
        <f t="array" ref="P2277">SUMPRODUCT(([1]OUT_FinalEnergyCons!$B$4:$B$10000="var_ncap")*1,  (ISNUMBER(SEARCH("ITOT-SWHLFOBR",[1]OUT_FinalEnergyCons!$A$4:$A$10000)))*1,[1]OUT_FinalEnergyCons!N$4:N$10000)</f>
        <v>4.9398354563639502E-3</v>
      </c>
      <c r="Q2277" s="1" cm="1">
        <f t="array" ref="Q2277">SUMPRODUCT(([1]OUT_FinalEnergyCons!$B$4:$B$10000="var_ncap")*1,  (ISNUMBER(SEARCH("ITOT-SWHLFOBR",[1]OUT_FinalEnergyCons!$A$4:$A$10000)))*1,[1]OUT_FinalEnergyCons!O$4:O$10000)</f>
        <v>1.6939960971142701E-2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1.9466460151518301E-3</v>
      </c>
      <c r="G2278" s="1" cm="1">
        <f t="array" ref="G2278">SUMPRODUCT(([1]OUT_FinalEnergyCons!$B$4:$B$10000="var_ncap")*1,  (ISNUMBER(SEARCH("ITOT-SWHHFOBR",[1]OUT_FinalEnergyCons!$A$4:$A$10000)))*1,[1]OUT_FinalEnergyCons!E$4:E$10000)</f>
        <v>7.0985958224638795E-5</v>
      </c>
      <c r="H2278" s="1" cm="1">
        <f t="array" ref="H2278">SUMPRODUCT(([1]OUT_FinalEnergyCons!$B$4:$B$10000="var_ncap")*1,  (ISNUMBER(SEARCH("ITOT-SWHHFOBR",[1]OUT_FinalEnergyCons!$A$4:$A$10000)))*1,[1]OUT_FinalEnergyCons!F$4:F$10000)</f>
        <v>6.6577810869181096E-5</v>
      </c>
      <c r="I2278" s="1" cm="1">
        <f t="array" ref="I2278">SUMPRODUCT(([1]OUT_FinalEnergyCons!$B$4:$B$10000="var_ncap")*1,  (ISNUMBER(SEARCH("ITOT-SWHHFOBR",[1]OUT_FinalEnergyCons!$A$4:$A$10000)))*1,[1]OUT_FinalEnergyCons!G$4:G$10000)</f>
        <v>6.3368673291582298E-5</v>
      </c>
      <c r="J2278" s="1" cm="1">
        <f t="array" ref="J2278">SUMPRODUCT(([1]OUT_FinalEnergyCons!$B$4:$B$10000="var_ncap")*1,  (ISNUMBER(SEARCH("ITOT-SWHHFOBR",[1]OUT_FinalEnergyCons!$A$4:$A$10000)))*1,[1]OUT_FinalEnergyCons!H$4:H$10000)</f>
        <v>2.3672643176778099E-4</v>
      </c>
      <c r="K2278" s="1" cm="1">
        <f t="array" ref="K2278">SUMPRODUCT(([1]OUT_FinalEnergyCons!$B$4:$B$10000="var_ncap")*1,  (ISNUMBER(SEARCH("ITOT-SWHHFOBR",[1]OUT_FinalEnergyCons!$A$4:$A$10000)))*1,[1]OUT_FinalEnergyCons!I$4:I$10000)</f>
        <v>1.01255494258983E-4</v>
      </c>
      <c r="L2278" s="1" cm="1">
        <f t="array" ref="L2278">SUMPRODUCT(([1]OUT_FinalEnergyCons!$B$4:$B$10000="var_ncap")*1,  (ISNUMBER(SEARCH("ITOT-SWHHFOBR",[1]OUT_FinalEnergyCons!$A$4:$A$10000)))*1,[1]OUT_FinalEnergyCons!J$4:J$10000)</f>
        <v>1.3719866117231999E-4</v>
      </c>
      <c r="M2278" s="1" cm="1">
        <f t="array" ref="M2278">SUMPRODUCT(([1]OUT_FinalEnergyCons!$B$4:$B$10000="var_ncap")*1,  (ISNUMBER(SEARCH("ITOT-SWHHFOBR",[1]OUT_FinalEnergyCons!$A$4:$A$10000)))*1,[1]OUT_FinalEnergyCons!K$4:K$10000)</f>
        <v>2.6229021445632799E-5</v>
      </c>
      <c r="N2278" s="1" cm="1">
        <f t="array" ref="N2278">SUMPRODUCT(([1]OUT_FinalEnergyCons!$B$4:$B$10000="var_ncap")*1,  (ISNUMBER(SEARCH("ITOT-SWHHFOBR",[1]OUT_FinalEnergyCons!$A$4:$A$10000)))*1,[1]OUT_FinalEnergyCons!L$4:L$10000)</f>
        <v>4.39756848618783E-5</v>
      </c>
      <c r="O2278" s="1" cm="1">
        <f t="array" ref="O2278">SUMPRODUCT(([1]OUT_FinalEnergyCons!$B$4:$B$10000="var_ncap")*1,  (ISNUMBER(SEARCH("ITOT-SWHHFOBR",[1]OUT_FinalEnergyCons!$A$4:$A$10000)))*1,[1]OUT_FinalEnergyCons!M$4:M$10000)</f>
        <v>4.1677123855764099E-5</v>
      </c>
      <c r="P2278" s="1" cm="1">
        <f t="array" ref="P2278">SUMPRODUCT(([1]OUT_FinalEnergyCons!$B$4:$B$10000="var_ncap")*1,  (ISNUMBER(SEARCH("ITOT-SWHHFOBR",[1]OUT_FinalEnergyCons!$A$4:$A$10000)))*1,[1]OUT_FinalEnergyCons!N$4:N$10000)</f>
        <v>2.6261969140143599E-5</v>
      </c>
      <c r="Q2278" s="1" cm="1">
        <f t="array" ref="Q2278">SUMPRODUCT(([1]OUT_FinalEnergyCons!$B$4:$B$10000="var_ncap")*1,  (ISNUMBER(SEARCH("ITOT-SWHHFOBR",[1]OUT_FinalEnergyCons!$A$4:$A$10000)))*1,[1]OUT_FinalEnergyCons!O$4:O$10000)</f>
        <v>1.4771649577909099E-5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5.83375099393116E-3</v>
      </c>
      <c r="H2279" s="18">
        <f t="shared" si="2295"/>
        <v>1.7524335907918701E-3</v>
      </c>
      <c r="I2279" s="18">
        <f t="shared" si="2295"/>
        <v>4.4625501928179699E-3</v>
      </c>
      <c r="J2279" s="18">
        <f t="shared" si="2295"/>
        <v>0.82892808650079719</v>
      </c>
      <c r="K2279" s="18">
        <f t="shared" si="2295"/>
        <v>0.3691787802031945</v>
      </c>
      <c r="L2279" s="18">
        <f t="shared" ref="L2279:O2279" si="2296">SUM(L2280:L2281)</f>
        <v>4.560715748797785E-3</v>
      </c>
      <c r="M2279" s="18">
        <f t="shared" si="2296"/>
        <v>0.64299720054255805</v>
      </c>
      <c r="N2279" s="18">
        <f t="shared" si="2296"/>
        <v>0.26052490395290984</v>
      </c>
      <c r="O2279" s="18">
        <f t="shared" si="2296"/>
        <v>0.26279083133890757</v>
      </c>
      <c r="P2279" s="18">
        <f>SUM(P2280:P2281)</f>
        <v>0.18439825209532754</v>
      </c>
      <c r="Q2279" s="18">
        <f>SUM(Q2280:Q2281)</f>
        <v>0.86320607229874524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1.6690961287868999E-4</v>
      </c>
      <c r="H2280" s="1" cm="1">
        <f t="array" ref="H2280">SUMPRODUCT(([1]OUT_FinalEnergyCons!$B$4:$B$10000="var_ncap")*1,  (ISNUMBER(SEARCH("ITOT-SWHNGA*BR",[1]OUT_FinalEnergyCons!$A$4:$A$10000)))*1,[1]OUT_FinalEnergyCons!F$4:F$10000)</f>
        <v>2.9957728326028999E-4</v>
      </c>
      <c r="I2280" s="1" cm="1">
        <f t="array" ref="I2280">SUMPRODUCT(([1]OUT_FinalEnergyCons!$B$4:$B$10000="var_ncap")*1,  (ISNUMBER(SEARCH("ITOT-SWHNGA*BR",[1]OUT_FinalEnergyCons!$A$4:$A$10000)))*1,[1]OUT_FinalEnergyCons!G$4:G$10000)</f>
        <v>1.2917748383475E-4</v>
      </c>
      <c r="J2280" s="1" cm="1">
        <f t="array" ref="J2280">SUMPRODUCT(([1]OUT_FinalEnergyCons!$B$4:$B$10000="var_ncap")*1,  (ISNUMBER(SEARCH("ITOT-SWHNGA*BR",[1]OUT_FinalEnergyCons!$A$4:$A$10000)))*1,[1]OUT_FinalEnergyCons!H$4:H$10000)</f>
        <v>0.82266818249196005</v>
      </c>
      <c r="K2280" s="1" cm="1">
        <f t="array" ref="K2280">SUMPRODUCT(([1]OUT_FinalEnergyCons!$B$4:$B$10000="var_ncap")*1,  (ISNUMBER(SEARCH("ITOT-SWHNGA*BR",[1]OUT_FinalEnergyCons!$A$4:$A$10000)))*1,[1]OUT_FinalEnergyCons!I$4:I$10000)</f>
        <v>0.36472170570586798</v>
      </c>
      <c r="L2280" s="1" cm="1">
        <f t="array" ref="L2280">SUMPRODUCT(([1]OUT_FinalEnergyCons!$B$4:$B$10000="var_ncap")*1,  (ISNUMBER(SEARCH("ITOT-SWHNGA*BR",[1]OUT_FinalEnergyCons!$A$4:$A$10000)))*1,[1]OUT_FinalEnergyCons!J$4:J$10000)</f>
        <v>5.37037363697775E-4</v>
      </c>
      <c r="M2280" s="1" cm="1">
        <f t="array" ref="M2280">SUMPRODUCT(([1]OUT_FinalEnergyCons!$B$4:$B$10000="var_ncap")*1,  (ISNUMBER(SEARCH("ITOT-SWHNGA*BR",[1]OUT_FinalEnergyCons!$A$4:$A$10000)))*1,[1]OUT_FinalEnergyCons!K$4:K$10000)</f>
        <v>0.63589737667629198</v>
      </c>
      <c r="N2280" s="1" cm="1">
        <f t="array" ref="N2280">SUMPRODUCT(([1]OUT_FinalEnergyCons!$B$4:$B$10000="var_ncap")*1,  (ISNUMBER(SEARCH("ITOT-SWHNGA*BR",[1]OUT_FinalEnergyCons!$A$4:$A$10000)))*1,[1]OUT_FinalEnergyCons!L$4:L$10000)</f>
        <v>0.25684945715644503</v>
      </c>
      <c r="O2280" s="1" cm="1">
        <f t="array" ref="O2280">SUMPRODUCT(([1]OUT_FinalEnergyCons!$B$4:$B$10000="var_ncap")*1,  (ISNUMBER(SEARCH("ITOT-SWHNGA*BR",[1]OUT_FinalEnergyCons!$A$4:$A$10000)))*1,[1]OUT_FinalEnergyCons!M$4:M$10000)</f>
        <v>0.213804814184405</v>
      </c>
      <c r="P2280" s="1" cm="1">
        <f t="array" ref="P2280">SUMPRODUCT(([1]OUT_FinalEnergyCons!$B$4:$B$10000="var_ncap")*1,  (ISNUMBER(SEARCH("ITOT-SWHNGA*BR",[1]OUT_FinalEnergyCons!$A$4:$A$10000)))*1,[1]OUT_FinalEnergyCons!N$4:N$10000)</f>
        <v>0.17828386907823099</v>
      </c>
      <c r="Q2280" s="1" cm="1">
        <f t="array" ref="Q2280">SUMPRODUCT(([1]OUT_FinalEnergyCons!$B$4:$B$10000="var_ncap")*1,  (ISNUMBER(SEARCH("ITOT-SWHNGA*BR",[1]OUT_FinalEnergyCons!$A$4:$A$10000)))*1,[1]OUT_FinalEnergyCons!O$4:O$10000)</f>
        <v>0.85705857678985797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5.6668413810524697E-3</v>
      </c>
      <c r="H2281" s="1" cm="1">
        <f t="array" ref="H2281">SUMPRODUCT(([1]OUT_FinalEnergyCons!$B$4:$B$10000="var_ncap")*1,  (ISNUMBER(SEARCH("ITOT-SWHNGAHP",[1]OUT_FinalEnergyCons!$A$4:$A$10000)))*1,[1]OUT_FinalEnergyCons!F$4:F$10000)</f>
        <v>1.45285630753158E-3</v>
      </c>
      <c r="I2281" s="1" cm="1">
        <f t="array" ref="I2281">SUMPRODUCT(([1]OUT_FinalEnergyCons!$B$4:$B$10000="var_ncap")*1,  (ISNUMBER(SEARCH("ITOT-SWHNGAHP",[1]OUT_FinalEnergyCons!$A$4:$A$10000)))*1,[1]OUT_FinalEnergyCons!G$4:G$10000)</f>
        <v>4.3333727089832196E-3</v>
      </c>
      <c r="J2281" s="1" cm="1">
        <f t="array" ref="J2281">SUMPRODUCT(([1]OUT_FinalEnergyCons!$B$4:$B$10000="var_ncap")*1,  (ISNUMBER(SEARCH("ITOT-SWHNGAHP",[1]OUT_FinalEnergyCons!$A$4:$A$10000)))*1,[1]OUT_FinalEnergyCons!H$4:H$10000)</f>
        <v>6.2599040088371404E-3</v>
      </c>
      <c r="K2281" s="1" cm="1">
        <f t="array" ref="K2281">SUMPRODUCT(([1]OUT_FinalEnergyCons!$B$4:$B$10000="var_ncap")*1,  (ISNUMBER(SEARCH("ITOT-SWHNGAHP",[1]OUT_FinalEnergyCons!$A$4:$A$10000)))*1,[1]OUT_FinalEnergyCons!I$4:I$10000)</f>
        <v>4.4570744973265203E-3</v>
      </c>
      <c r="L2281" s="1" cm="1">
        <f t="array" ref="L2281">SUMPRODUCT(([1]OUT_FinalEnergyCons!$B$4:$B$10000="var_ncap")*1,  (ISNUMBER(SEARCH("ITOT-SWHNGAHP",[1]OUT_FinalEnergyCons!$A$4:$A$10000)))*1,[1]OUT_FinalEnergyCons!J$4:J$10000)</f>
        <v>4.0236783851000102E-3</v>
      </c>
      <c r="M2281" s="1" cm="1">
        <f t="array" ref="M2281">SUMPRODUCT(([1]OUT_FinalEnergyCons!$B$4:$B$10000="var_ncap")*1,  (ISNUMBER(SEARCH("ITOT-SWHNGAHP",[1]OUT_FinalEnergyCons!$A$4:$A$10000)))*1,[1]OUT_FinalEnergyCons!K$4:K$10000)</f>
        <v>7.09982386626611E-3</v>
      </c>
      <c r="N2281" s="1" cm="1">
        <f t="array" ref="N2281">SUMPRODUCT(([1]OUT_FinalEnergyCons!$B$4:$B$10000="var_ncap")*1,  (ISNUMBER(SEARCH("ITOT-SWHNGAHP",[1]OUT_FinalEnergyCons!$A$4:$A$10000)))*1,[1]OUT_FinalEnergyCons!L$4:L$10000)</f>
        <v>3.6754467964648201E-3</v>
      </c>
      <c r="O2281" s="1" cm="1">
        <f t="array" ref="O2281">SUMPRODUCT(([1]OUT_FinalEnergyCons!$B$4:$B$10000="var_ncap")*1,  (ISNUMBER(SEARCH("ITOT-SWHNGAHP",[1]OUT_FinalEnergyCons!$A$4:$A$10000)))*1,[1]OUT_FinalEnergyCons!M$4:M$10000)</f>
        <v>4.8986017154502598E-2</v>
      </c>
      <c r="P2281" s="1" cm="1">
        <f t="array" ref="P2281">SUMPRODUCT(([1]OUT_FinalEnergyCons!$B$4:$B$10000="var_ncap")*1,  (ISNUMBER(SEARCH("ITOT-SWHNGAHP",[1]OUT_FinalEnergyCons!$A$4:$A$10000)))*1,[1]OUT_FinalEnergyCons!N$4:N$10000)</f>
        <v>6.1143830170965396E-3</v>
      </c>
      <c r="Q2281" s="1" cm="1">
        <f t="array" ref="Q2281">SUMPRODUCT(([1]OUT_FinalEnergyCons!$B$4:$B$10000="var_ncap")*1,  (ISNUMBER(SEARCH("ITOT-SWHNGAHP",[1]OUT_FinalEnergyCons!$A$4:$A$10000)))*1,[1]OUT_FinalEnergyCons!O$4:O$10000)</f>
        <v>6.1474955088872997E-3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1.4942575678992201E-2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2.3683738800405699E-2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5.2199491328362498E-2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8.6635459293768605E-2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0.25169775183982601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0.11906419426020599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0.121508595031496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0.22219952147563601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0.23007395193268601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5.4046888114828801E-2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0.68887999591743798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2.8734770609631899E-5</v>
      </c>
      <c r="H2283" s="1">
        <f t="shared" si="2297"/>
        <v>3.88503477046578E-5</v>
      </c>
      <c r="I2283" s="1">
        <f t="shared" si="2297"/>
        <v>4.0056967285093498E-5</v>
      </c>
      <c r="J2283" s="1">
        <f t="shared" si="2297"/>
        <v>2.2054748060272399E-4</v>
      </c>
      <c r="K2283" s="1">
        <f t="shared" si="2297"/>
        <v>1.2769893233620201E-4</v>
      </c>
      <c r="L2283" s="1">
        <f t="shared" si="2297"/>
        <v>1.7502902001850199E-4</v>
      </c>
      <c r="M2283" s="1">
        <f t="shared" si="2297"/>
        <v>6.1573890726214205E-4</v>
      </c>
      <c r="N2283" s="1">
        <f t="shared" si="2297"/>
        <v>4.7387486766113798E-5</v>
      </c>
      <c r="O2283" s="1">
        <f t="shared" si="2297"/>
        <v>3.5590964033008302E-4</v>
      </c>
      <c r="P2283" s="1">
        <f>P2284</f>
        <v>1.06254447588398E-4</v>
      </c>
      <c r="Q2283" s="1">
        <f>Q2284</f>
        <v>5.2841225449131498E-4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2.8734770609631899E-5</v>
      </c>
      <c r="H2284" s="1" cm="1">
        <f t="array" ref="H2284">SUMPRODUCT(([1]OUT_FinalEnergyCons!$B$4:$B$10000="var_ncap")*1,  (ISNUMBER(SEARCH("ITOT-SWHCOA*BR",[1]OUT_FinalEnergyCons!$A$4:$A$10000)))*1,[1]OUT_FinalEnergyCons!F$4:F$10000)</f>
        <v>3.88503477046578E-5</v>
      </c>
      <c r="I2284" s="1" cm="1">
        <f t="array" ref="I2284">SUMPRODUCT(([1]OUT_FinalEnergyCons!$B$4:$B$10000="var_ncap")*1,  (ISNUMBER(SEARCH("ITOT-SWHCOA*BR",[1]OUT_FinalEnergyCons!$A$4:$A$10000)))*1,[1]OUT_FinalEnergyCons!G$4:G$10000)</f>
        <v>4.0056967285093498E-5</v>
      </c>
      <c r="J2284" s="1" cm="1">
        <f t="array" ref="J2284">SUMPRODUCT(([1]OUT_FinalEnergyCons!$B$4:$B$10000="var_ncap")*1,  (ISNUMBER(SEARCH("ITOT-SWHCOA*BR",[1]OUT_FinalEnergyCons!$A$4:$A$10000)))*1,[1]OUT_FinalEnergyCons!H$4:H$10000)</f>
        <v>2.2054748060272399E-4</v>
      </c>
      <c r="K2284" s="1" cm="1">
        <f t="array" ref="K2284">SUMPRODUCT(([1]OUT_FinalEnergyCons!$B$4:$B$10000="var_ncap")*1,  (ISNUMBER(SEARCH("ITOT-SWHCOA*BR",[1]OUT_FinalEnergyCons!$A$4:$A$10000)))*1,[1]OUT_FinalEnergyCons!I$4:I$10000)</f>
        <v>1.2769893233620201E-4</v>
      </c>
      <c r="L2284" s="1" cm="1">
        <f t="array" ref="L2284">SUMPRODUCT(([1]OUT_FinalEnergyCons!$B$4:$B$10000="var_ncap")*1,  (ISNUMBER(SEARCH("ITOT-SWHCOA*BR",[1]OUT_FinalEnergyCons!$A$4:$A$10000)))*1,[1]OUT_FinalEnergyCons!J$4:J$10000)</f>
        <v>1.7502902001850199E-4</v>
      </c>
      <c r="M2284" s="1" cm="1">
        <f t="array" ref="M2284">SUMPRODUCT(([1]OUT_FinalEnergyCons!$B$4:$B$10000="var_ncap")*1,  (ISNUMBER(SEARCH("ITOT-SWHCOA*BR",[1]OUT_FinalEnergyCons!$A$4:$A$10000)))*1,[1]OUT_FinalEnergyCons!K$4:K$10000)</f>
        <v>6.1573890726214205E-4</v>
      </c>
      <c r="N2284" s="1" cm="1">
        <f t="array" ref="N2284">SUMPRODUCT(([1]OUT_FinalEnergyCons!$B$4:$B$10000="var_ncap")*1,  (ISNUMBER(SEARCH("ITOT-SWHCOA*BR",[1]OUT_FinalEnergyCons!$A$4:$A$10000)))*1,[1]OUT_FinalEnergyCons!L$4:L$10000)</f>
        <v>4.7387486766113798E-5</v>
      </c>
      <c r="O2284" s="1" cm="1">
        <f t="array" ref="O2284">SUMPRODUCT(([1]OUT_FinalEnergyCons!$B$4:$B$10000="var_ncap")*1,  (ISNUMBER(SEARCH("ITOT-SWHCOA*BR",[1]OUT_FinalEnergyCons!$A$4:$A$10000)))*1,[1]OUT_FinalEnergyCons!M$4:M$10000)</f>
        <v>3.5590964033008302E-4</v>
      </c>
      <c r="P2284" s="1" cm="1">
        <f t="array" ref="P2284">SUMPRODUCT(([1]OUT_FinalEnergyCons!$B$4:$B$10000="var_ncap")*1,  (ISNUMBER(SEARCH("ITOT-SWHCOA*BR",[1]OUT_FinalEnergyCons!$A$4:$A$10000)))*1,[1]OUT_FinalEnergyCons!N$4:N$10000)</f>
        <v>1.06254447588398E-4</v>
      </c>
      <c r="Q2284" s="1" cm="1">
        <f t="array" ref="Q2284">SUMPRODUCT(([1]OUT_FinalEnergyCons!$B$4:$B$10000="var_ncap")*1,  (ISNUMBER(SEARCH("ITOT-SWHCOA*BR",[1]OUT_FinalEnergyCons!$A$4:$A$10000)))*1,[1]OUT_FinalEnergyCons!O$4:O$10000)</f>
        <v>5.2841225449131498E-4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5.4200456552497597E-2</v>
      </c>
      <c r="H2285" s="1">
        <f t="shared" si="2298"/>
        <v>1.53116882722927E-4</v>
      </c>
      <c r="I2285" s="1">
        <f t="shared" si="2298"/>
        <v>3.7400037229013201E-2</v>
      </c>
      <c r="J2285" s="1">
        <f t="shared" si="2298"/>
        <v>0.27690108033848598</v>
      </c>
      <c r="K2285" s="1">
        <f t="shared" si="2298"/>
        <v>0.146294269728209</v>
      </c>
      <c r="L2285" s="1">
        <f t="shared" si="2298"/>
        <v>5.6775565002786403E-2</v>
      </c>
      <c r="M2285" s="1">
        <f t="shared" si="2298"/>
        <v>0.34034397649773801</v>
      </c>
      <c r="N2285" s="1">
        <f t="shared" si="2298"/>
        <v>0.16976515436214101</v>
      </c>
      <c r="O2285" s="1">
        <f t="shared" si="2298"/>
        <v>8.1162443044100502E-2</v>
      </c>
      <c r="P2285" s="1">
        <f>P2286</f>
        <v>0.21293242550119701</v>
      </c>
      <c r="Q2285" s="1">
        <f>Q2286</f>
        <v>0.44005563763155198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5.4200456552497597E-2</v>
      </c>
      <c r="H2286" s="1" cm="1">
        <f t="array" ref="H2286">SUMPRODUCT(([1]OUT_FinalEnergyCons!$B$4:$B$10000="var_ncap")*1,  (ISNUMBER(SEARCH("ITOT-SWHWOD*BR",[1]OUT_FinalEnergyCons!$A$4:$A$10000)))*1,[1]OUT_FinalEnergyCons!F$4:F$10000)</f>
        <v>1.53116882722927E-4</v>
      </c>
      <c r="I2286" s="1" cm="1">
        <f t="array" ref="I2286">SUMPRODUCT(([1]OUT_FinalEnergyCons!$B$4:$B$10000="var_ncap")*1,  (ISNUMBER(SEARCH("ITOT-SWHWOD*BR",[1]OUT_FinalEnergyCons!$A$4:$A$10000)))*1,[1]OUT_FinalEnergyCons!G$4:G$10000)</f>
        <v>3.7400037229013201E-2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0.27690108033848598</v>
      </c>
      <c r="K2286" s="1" cm="1">
        <f t="array" ref="K2286">SUMPRODUCT(([1]OUT_FinalEnergyCons!$B$4:$B$10000="var_ncap")*1,  (ISNUMBER(SEARCH("ITOT-SWHWOD*BR",[1]OUT_FinalEnergyCons!$A$4:$A$10000)))*1,[1]OUT_FinalEnergyCons!I$4:I$10000)</f>
        <v>0.146294269728209</v>
      </c>
      <c r="L2286" s="1" cm="1">
        <f t="array" ref="L2286">SUMPRODUCT(([1]OUT_FinalEnergyCons!$B$4:$B$10000="var_ncap")*1,  (ISNUMBER(SEARCH("ITOT-SWHWOD*BR",[1]OUT_FinalEnergyCons!$A$4:$A$10000)))*1,[1]OUT_FinalEnergyCons!J$4:J$10000)</f>
        <v>5.6775565002786403E-2</v>
      </c>
      <c r="M2286" s="1" cm="1">
        <f t="array" ref="M2286">SUMPRODUCT(([1]OUT_FinalEnergyCons!$B$4:$B$10000="var_ncap")*1,  (ISNUMBER(SEARCH("ITOT-SWHWOD*BR",[1]OUT_FinalEnergyCons!$A$4:$A$10000)))*1,[1]OUT_FinalEnergyCons!K$4:K$10000)</f>
        <v>0.34034397649773801</v>
      </c>
      <c r="N2286" s="1" cm="1">
        <f t="array" ref="N2286">SUMPRODUCT(([1]OUT_FinalEnergyCons!$B$4:$B$10000="var_ncap")*1,  (ISNUMBER(SEARCH("ITOT-SWHWOD*BR",[1]OUT_FinalEnergyCons!$A$4:$A$10000)))*1,[1]OUT_FinalEnergyCons!L$4:L$10000)</f>
        <v>0.16976515436214101</v>
      </c>
      <c r="O2286" s="1" cm="1">
        <f t="array" ref="O2286">SUMPRODUCT(([1]OUT_FinalEnergyCons!$B$4:$B$10000="var_ncap")*1,  (ISNUMBER(SEARCH("ITOT-SWHWOD*BR",[1]OUT_FinalEnergyCons!$A$4:$A$10000)))*1,[1]OUT_FinalEnergyCons!M$4:M$10000)</f>
        <v>8.1162443044100502E-2</v>
      </c>
      <c r="P2286" s="1" cm="1">
        <f t="array" ref="P2286">SUMPRODUCT(([1]OUT_FinalEnergyCons!$B$4:$B$10000="var_ncap")*1,  (ISNUMBER(SEARCH("ITOT-SWHWOD*BR",[1]OUT_FinalEnergyCons!$A$4:$A$10000)))*1,[1]OUT_FinalEnergyCons!N$4:N$10000)</f>
        <v>0.21293242550119701</v>
      </c>
      <c r="Q2286" s="1" cm="1">
        <f t="array" ref="Q2286">SUMPRODUCT(([1]OUT_FinalEnergyCons!$B$4:$B$10000="var_ncap")*1,  (ISNUMBER(SEARCH("ITOT-SWHWOD*BR",[1]OUT_FinalEnergyCons!$A$4:$A$10000)))*1,[1]OUT_FinalEnergyCons!O$4:O$10000)</f>
        <v>0.44005563763155198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5.3633801323035102E-3</v>
      </c>
      <c r="H2287" s="1">
        <f t="shared" si="2299"/>
        <v>2.70564735258212E-4</v>
      </c>
      <c r="I2287" s="1">
        <f t="shared" si="2299"/>
        <v>6.8143676946943602E-3</v>
      </c>
      <c r="J2287" s="1">
        <f t="shared" si="2299"/>
        <v>2.44158598507811E-2</v>
      </c>
      <c r="K2287" s="1">
        <f t="shared" si="2299"/>
        <v>1.00082744935521E-2</v>
      </c>
      <c r="L2287" s="1">
        <f t="shared" si="2299"/>
        <v>5.8103593905426999E-3</v>
      </c>
      <c r="M2287" s="1">
        <f t="shared" si="2299"/>
        <v>2.5214421467822799E-2</v>
      </c>
      <c r="N2287" s="1">
        <f t="shared" si="2299"/>
        <v>7.5706745981983002E-3</v>
      </c>
      <c r="O2287" s="1">
        <f t="shared" si="2299"/>
        <v>6.1312366564812704E-3</v>
      </c>
      <c r="P2287" s="1">
        <f>P2288</f>
        <v>2.51253115062628E-2</v>
      </c>
      <c r="Q2287" s="1">
        <f>Q2288</f>
        <v>1.16770809572072E-2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5.3633801323035102E-3</v>
      </c>
      <c r="H2288" s="1" cm="1">
        <f t="array" ref="H2288">SUMPRODUCT(([1]OUT_FinalEnergyCons!$B$4:$B$10000="var_ncap")*1,  (ISNUMBER(SEARCH("ITOT-SWHPLT*BR",[1]OUT_FinalEnergyCons!$A$4:$A$10000)))*1,[1]OUT_FinalEnergyCons!F$4:F$10000)</f>
        <v>2.70564735258212E-4</v>
      </c>
      <c r="I2288" s="1" cm="1">
        <f t="array" ref="I2288">SUMPRODUCT(([1]OUT_FinalEnergyCons!$B$4:$B$10000="var_ncap")*1,  (ISNUMBER(SEARCH("ITOT-SWHPLT*BR",[1]OUT_FinalEnergyCons!$A$4:$A$10000)))*1,[1]OUT_FinalEnergyCons!G$4:G$10000)</f>
        <v>6.8143676946943602E-3</v>
      </c>
      <c r="J2288" s="1" cm="1">
        <f t="array" ref="J2288">SUMPRODUCT(([1]OUT_FinalEnergyCons!$B$4:$B$10000="var_ncap")*1,  (ISNUMBER(SEARCH("ITOT-SWHPLT*BR",[1]OUT_FinalEnergyCons!$A$4:$A$10000)))*1,[1]OUT_FinalEnergyCons!H$4:H$10000)</f>
        <v>2.44158598507811E-2</v>
      </c>
      <c r="K2288" s="1" cm="1">
        <f t="array" ref="K2288">SUMPRODUCT(([1]OUT_FinalEnergyCons!$B$4:$B$10000="var_ncap")*1,  (ISNUMBER(SEARCH("ITOT-SWHPLT*BR",[1]OUT_FinalEnergyCons!$A$4:$A$10000)))*1,[1]OUT_FinalEnergyCons!I$4:I$10000)</f>
        <v>1.00082744935521E-2</v>
      </c>
      <c r="L2288" s="1" cm="1">
        <f t="array" ref="L2288">SUMPRODUCT(([1]OUT_FinalEnergyCons!$B$4:$B$10000="var_ncap")*1,  (ISNUMBER(SEARCH("ITOT-SWHPLT*BR",[1]OUT_FinalEnergyCons!$A$4:$A$10000)))*1,[1]OUT_FinalEnergyCons!J$4:J$10000)</f>
        <v>5.8103593905426999E-3</v>
      </c>
      <c r="M2288" s="1" cm="1">
        <f t="array" ref="M2288">SUMPRODUCT(([1]OUT_FinalEnergyCons!$B$4:$B$10000="var_ncap")*1,  (ISNUMBER(SEARCH("ITOT-SWHPLT*BR",[1]OUT_FinalEnergyCons!$A$4:$A$10000)))*1,[1]OUT_FinalEnergyCons!K$4:K$10000)</f>
        <v>2.5214421467822799E-2</v>
      </c>
      <c r="N2288" s="1" cm="1">
        <f t="array" ref="N2288">SUMPRODUCT(([1]OUT_FinalEnergyCons!$B$4:$B$10000="var_ncap")*1,  (ISNUMBER(SEARCH("ITOT-SWHPLT*BR",[1]OUT_FinalEnergyCons!$A$4:$A$10000)))*1,[1]OUT_FinalEnergyCons!L$4:L$10000)</f>
        <v>7.5706745981983002E-3</v>
      </c>
      <c r="O2288" s="1" cm="1">
        <f t="array" ref="O2288">SUMPRODUCT(([1]OUT_FinalEnergyCons!$B$4:$B$10000="var_ncap")*1,  (ISNUMBER(SEARCH("ITOT-SWHPLT*BR",[1]OUT_FinalEnergyCons!$A$4:$A$10000)))*1,[1]OUT_FinalEnergyCons!M$4:M$10000)</f>
        <v>6.1312366564812704E-3</v>
      </c>
      <c r="P2288" s="1" cm="1">
        <f t="array" ref="P2288">SUMPRODUCT(([1]OUT_FinalEnergyCons!$B$4:$B$10000="var_ncap")*1,  (ISNUMBER(SEARCH("ITOT-SWHPLT*BR",[1]OUT_FinalEnergyCons!$A$4:$A$10000)))*1,[1]OUT_FinalEnergyCons!N$4:N$10000)</f>
        <v>2.51253115062628E-2</v>
      </c>
      <c r="Q2288" s="1" cm="1">
        <f t="array" ref="Q2288">SUMPRODUCT(([1]OUT_FinalEnergyCons!$B$4:$B$10000="var_ncap")*1,  (ISNUMBER(SEARCH("ITOT-SWHPLT*BR",[1]OUT_FinalEnergyCons!$A$4:$A$10000)))*1,[1]OUT_FinalEnergyCons!O$4:O$10000)</f>
        <v>1.16770809572072E-2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3.0128418673180201E-5</v>
      </c>
      <c r="H2289" s="1">
        <f t="shared" si="2300"/>
        <v>3.2299037921075897E-5</v>
      </c>
      <c r="I2289" s="1">
        <f t="shared" si="2300"/>
        <v>6.1202981769008295E-5</v>
      </c>
      <c r="J2289" s="1">
        <f t="shared" si="2300"/>
        <v>8.8356703560963895E-2</v>
      </c>
      <c r="K2289" s="1">
        <f t="shared" si="2300"/>
        <v>8.9626700628310796E-2</v>
      </c>
      <c r="L2289" s="1">
        <f t="shared" si="2300"/>
        <v>7.7773019727753597E-3</v>
      </c>
      <c r="M2289" s="1">
        <f t="shared" si="2300"/>
        <v>9.9421171405054506E-2</v>
      </c>
      <c r="N2289" s="1">
        <f t="shared" si="2300"/>
        <v>7.5209629575629197E-2</v>
      </c>
      <c r="O2289" s="1">
        <f t="shared" si="2300"/>
        <v>2.35177334595068E-2</v>
      </c>
      <c r="P2289" s="1">
        <f>P2290</f>
        <v>9.3623749852889501E-2</v>
      </c>
      <c r="Q2289" s="1">
        <f>Q2290</f>
        <v>0.19427692678351599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3.0128418673180201E-5</v>
      </c>
      <c r="H2290" s="1" cm="1">
        <f t="array" ref="H2290">SUMPRODUCT(([1]OUT_FinalEnergyCons!$B$4:$B$10000="var_ncap")*1,  (ISNUMBER(SEARCH("ITOT-SWHWST*BR",[1]OUT_FinalEnergyCons!$A$4:$A$10000)))*1,[1]OUT_FinalEnergyCons!F$4:F$10000)</f>
        <v>3.2299037921075897E-5</v>
      </c>
      <c r="I2290" s="1" cm="1">
        <f t="array" ref="I2290">SUMPRODUCT(([1]OUT_FinalEnergyCons!$B$4:$B$10000="var_ncap")*1,  (ISNUMBER(SEARCH("ITOT-SWHWST*BR",[1]OUT_FinalEnergyCons!$A$4:$A$10000)))*1,[1]OUT_FinalEnergyCons!G$4:G$10000)</f>
        <v>6.1202981769008295E-5</v>
      </c>
      <c r="J2290" s="1" cm="1">
        <f t="array" ref="J2290">SUMPRODUCT(([1]OUT_FinalEnergyCons!$B$4:$B$10000="var_ncap")*1,  (ISNUMBER(SEARCH("ITOT-SWHWST*BR",[1]OUT_FinalEnergyCons!$A$4:$A$10000)))*1,[1]OUT_FinalEnergyCons!H$4:H$10000)</f>
        <v>8.8356703560963895E-2</v>
      </c>
      <c r="K2290" s="1" cm="1">
        <f t="array" ref="K2290">SUMPRODUCT(([1]OUT_FinalEnergyCons!$B$4:$B$10000="var_ncap")*1,  (ISNUMBER(SEARCH("ITOT-SWHWST*BR",[1]OUT_FinalEnergyCons!$A$4:$A$10000)))*1,[1]OUT_FinalEnergyCons!I$4:I$10000)</f>
        <v>8.9626700628310796E-2</v>
      </c>
      <c r="L2290" s="1" cm="1">
        <f t="array" ref="L2290">SUMPRODUCT(([1]OUT_FinalEnergyCons!$B$4:$B$10000="var_ncap")*1,  (ISNUMBER(SEARCH("ITOT-SWHWST*BR",[1]OUT_FinalEnergyCons!$A$4:$A$10000)))*1,[1]OUT_FinalEnergyCons!J$4:J$10000)</f>
        <v>7.7773019727753597E-3</v>
      </c>
      <c r="M2290" s="1" cm="1">
        <f t="array" ref="M2290">SUMPRODUCT(([1]OUT_FinalEnergyCons!$B$4:$B$10000="var_ncap")*1,  (ISNUMBER(SEARCH("ITOT-SWHWST*BR",[1]OUT_FinalEnergyCons!$A$4:$A$10000)))*1,[1]OUT_FinalEnergyCons!K$4:K$10000)</f>
        <v>9.9421171405054506E-2</v>
      </c>
      <c r="N2290" s="1" cm="1">
        <f t="array" ref="N2290">SUMPRODUCT(([1]OUT_FinalEnergyCons!$B$4:$B$10000="var_ncap")*1,  (ISNUMBER(SEARCH("ITOT-SWHWST*BR",[1]OUT_FinalEnergyCons!$A$4:$A$10000)))*1,[1]OUT_FinalEnergyCons!L$4:L$10000)</f>
        <v>7.5209629575629197E-2</v>
      </c>
      <c r="O2290" s="1" cm="1">
        <f t="array" ref="O2290">SUMPRODUCT(([1]OUT_FinalEnergyCons!$B$4:$B$10000="var_ncap")*1,  (ISNUMBER(SEARCH("ITOT-SWHWST*BR",[1]OUT_FinalEnergyCons!$A$4:$A$10000)))*1,[1]OUT_FinalEnergyCons!M$4:M$10000)</f>
        <v>2.35177334595068E-2</v>
      </c>
      <c r="P2290" s="1" cm="1">
        <f t="array" ref="P2290">SUMPRODUCT(([1]OUT_FinalEnergyCons!$B$4:$B$10000="var_ncap")*1,  (ISNUMBER(SEARCH("ITOT-SWHWST*BR",[1]OUT_FinalEnergyCons!$A$4:$A$10000)))*1,[1]OUT_FinalEnergyCons!N$4:N$10000)</f>
        <v>9.3623749852889501E-2</v>
      </c>
      <c r="Q2290" s="1" cm="1">
        <f t="array" ref="Q2290">SUMPRODUCT(([1]OUT_FinalEnergyCons!$B$4:$B$10000="var_ncap")*1,  (ISNUMBER(SEARCH("ITOT-SWHWST*BR",[1]OUT_FinalEnergyCons!$A$4:$A$10000)))*1,[1]OUT_FinalEnergyCons!O$4:O$10000)</f>
        <v>0.19427692678351599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5.0744645174249804E-3</v>
      </c>
      <c r="H2291" s="1">
        <f t="shared" si="2301"/>
        <v>1.3421694342495701E-7</v>
      </c>
      <c r="I2291" s="1">
        <f t="shared" si="2301"/>
        <v>2.4262261880251999E-7</v>
      </c>
      <c r="J2291" s="1">
        <f t="shared" si="2301"/>
        <v>9.7466837096055001E-3</v>
      </c>
      <c r="K2291" s="1">
        <f t="shared" si="2301"/>
        <v>5.1444046260510903E-3</v>
      </c>
      <c r="L2291" s="1">
        <f t="shared" si="2301"/>
        <v>7.3148997278006499E-7</v>
      </c>
      <c r="M2291" s="1">
        <f t="shared" si="2301"/>
        <v>9.7416615312773801E-3</v>
      </c>
      <c r="N2291" s="1">
        <f t="shared" si="2301"/>
        <v>4.3529921239121904E-3</v>
      </c>
      <c r="O2291" s="1">
        <f t="shared" si="2301"/>
        <v>0.20254545651862299</v>
      </c>
      <c r="P2291" s="1">
        <f>P2292</f>
        <v>9.3939780173368601E-3</v>
      </c>
      <c r="Q2291" s="1">
        <f>Q2292</f>
        <v>0.59282383398858196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5.0744645174249804E-3</v>
      </c>
      <c r="H2292" s="1" cm="1">
        <f t="array" ref="H2292">SUMPRODUCT(([1]OUT_FinalEnergyCons!$B$4:$B$10000="var_ncap")*1, (ISNUMBER(SEARCH("ITOT-SWHSOLBR",[1]OUT_FinalEnergyCons!$A$4:$A$10000)))*1,[1]OUT_FinalEnergyCons!F$4:F$10000)</f>
        <v>1.3421694342495701E-7</v>
      </c>
      <c r="I2292" s="1" cm="1">
        <f t="array" ref="I2292">SUMPRODUCT(([1]OUT_FinalEnergyCons!$B$4:$B$10000="var_ncap")*1, (ISNUMBER(SEARCH("ITOT-SWHSOLBR",[1]OUT_FinalEnergyCons!$A$4:$A$10000)))*1,[1]OUT_FinalEnergyCons!G$4:G$10000)</f>
        <v>2.4262261880251999E-7</v>
      </c>
      <c r="J2292" s="1" cm="1">
        <f t="array" ref="J2292">SUMPRODUCT(([1]OUT_FinalEnergyCons!$B$4:$B$10000="var_ncap")*1, (ISNUMBER(SEARCH("ITOT-SWHSOLBR",[1]OUT_FinalEnergyCons!$A$4:$A$10000)))*1,[1]OUT_FinalEnergyCons!H$4:H$10000)</f>
        <v>9.7466837096055001E-3</v>
      </c>
      <c r="K2292" s="1" cm="1">
        <f t="array" ref="K2292">SUMPRODUCT(([1]OUT_FinalEnergyCons!$B$4:$B$10000="var_ncap")*1, (ISNUMBER(SEARCH("ITOT-SWHSOLBR",[1]OUT_FinalEnergyCons!$A$4:$A$10000)))*1,[1]OUT_FinalEnergyCons!I$4:I$10000)</f>
        <v>5.1444046260510903E-3</v>
      </c>
      <c r="L2292" s="1" cm="1">
        <f t="array" ref="L2292">SUMPRODUCT(([1]OUT_FinalEnergyCons!$B$4:$B$10000="var_ncap")*1, (ISNUMBER(SEARCH("ITOT-SWHSOLBR",[1]OUT_FinalEnergyCons!$A$4:$A$10000)))*1,[1]OUT_FinalEnergyCons!J$4:J$10000)</f>
        <v>7.3148997278006499E-7</v>
      </c>
      <c r="M2292" s="1" cm="1">
        <f t="array" ref="M2292">SUMPRODUCT(([1]OUT_FinalEnergyCons!$B$4:$B$10000="var_ncap")*1, (ISNUMBER(SEARCH("ITOT-SWHSOLBR",[1]OUT_FinalEnergyCons!$A$4:$A$10000)))*1,[1]OUT_FinalEnergyCons!K$4:K$10000)</f>
        <v>9.7416615312773801E-3</v>
      </c>
      <c r="N2292" s="1" cm="1">
        <f t="array" ref="N2292">SUMPRODUCT(([1]OUT_FinalEnergyCons!$B$4:$B$10000="var_ncap")*1, (ISNUMBER(SEARCH("ITOT-SWHSOLBR",[1]OUT_FinalEnergyCons!$A$4:$A$10000)))*1,[1]OUT_FinalEnergyCons!L$4:L$10000)</f>
        <v>4.3529921239121904E-3</v>
      </c>
      <c r="O2292" s="1" cm="1">
        <f t="array" ref="O2292">SUMPRODUCT(([1]OUT_FinalEnergyCons!$B$4:$B$10000="var_ncap")*1, (ISNUMBER(SEARCH("ITOT-SWHSOLBR",[1]OUT_FinalEnergyCons!$A$4:$A$10000)))*1,[1]OUT_FinalEnergyCons!M$4:M$10000)</f>
        <v>0.20254545651862299</v>
      </c>
      <c r="P2292" s="1" cm="1">
        <f t="array" ref="P2292">SUMPRODUCT(([1]OUT_FinalEnergyCons!$B$4:$B$10000="var_ncap")*1, (ISNUMBER(SEARCH("ITOT-SWHSOLBR",[1]OUT_FinalEnergyCons!$A$4:$A$10000)))*1,[1]OUT_FinalEnergyCons!N$4:N$10000)</f>
        <v>9.3939780173368601E-3</v>
      </c>
      <c r="Q2292" s="1" cm="1">
        <f t="array" ref="Q2292">SUMPRODUCT(([1]OUT_FinalEnergyCons!$B$4:$B$10000="var_ncap")*1, (ISNUMBER(SEARCH("ITOT-SWHSOLBR",[1]OUT_FinalEnergyCons!$A$4:$A$10000)))*1,[1]OUT_FinalEnergyCons!O$4:O$10000)</f>
        <v>0.59282383398858196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1.9977090033368401E-4</v>
      </c>
      <c r="J2293" s="1">
        <f t="shared" si="2302"/>
        <v>9.1971731355168995E-4</v>
      </c>
      <c r="K2293" s="1">
        <f t="shared" si="2302"/>
        <v>4.1360049321040901E-4</v>
      </c>
      <c r="L2293" s="1">
        <f t="shared" si="2302"/>
        <v>2.09141691465116E-4</v>
      </c>
      <c r="M2293" s="1">
        <f t="shared" si="2302"/>
        <v>3.6111438147883299E-3</v>
      </c>
      <c r="N2293" s="1">
        <f t="shared" si="2302"/>
        <v>2.30560290931753E-3</v>
      </c>
      <c r="O2293" s="1">
        <f t="shared" si="2302"/>
        <v>2.8964547605945298E-4</v>
      </c>
      <c r="P2293" s="1">
        <f>P2294</f>
        <v>3.86193729070594E-3</v>
      </c>
      <c r="Q2293" s="1">
        <f>Q2294</f>
        <v>1.9745892493688699E-3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1.9977090033368401E-4</v>
      </c>
      <c r="J2294" s="1" cm="1">
        <f t="array" ref="J2294">SUMPRODUCT(([1]OUT_FinalEnergyCons!$B$4:$B$10000="var_ncap")*1, (ISNUMBER(SEARCH("ITOT-SWHH2BR",[1]OUT_FinalEnergyCons!$A$4:$A$10000)))*1,[1]OUT_FinalEnergyCons!H$4:H$10000)</f>
        <v>9.1971731355168995E-4</v>
      </c>
      <c r="K2294" s="1" cm="1">
        <f t="array" ref="K2294">SUMPRODUCT(([1]OUT_FinalEnergyCons!$B$4:$B$10000="var_ncap")*1, (ISNUMBER(SEARCH("ITOT-SWHH2BR",[1]OUT_FinalEnergyCons!$A$4:$A$10000)))*1,[1]OUT_FinalEnergyCons!I$4:I$10000)</f>
        <v>4.1360049321040901E-4</v>
      </c>
      <c r="L2294" s="1" cm="1">
        <f t="array" ref="L2294">SUMPRODUCT(([1]OUT_FinalEnergyCons!$B$4:$B$10000="var_ncap")*1, (ISNUMBER(SEARCH("ITOT-SWHH2BR",[1]OUT_FinalEnergyCons!$A$4:$A$10000)))*1,[1]OUT_FinalEnergyCons!J$4:J$10000)</f>
        <v>2.09141691465116E-4</v>
      </c>
      <c r="M2294" s="1" cm="1">
        <f t="array" ref="M2294">SUMPRODUCT(([1]OUT_FinalEnergyCons!$B$4:$B$10000="var_ncap")*1, (ISNUMBER(SEARCH("ITOT-SWHH2BR",[1]OUT_FinalEnergyCons!$A$4:$A$10000)))*1,[1]OUT_FinalEnergyCons!K$4:K$10000)</f>
        <v>3.6111438147883299E-3</v>
      </c>
      <c r="N2294" s="1" cm="1">
        <f t="array" ref="N2294">SUMPRODUCT(([1]OUT_FinalEnergyCons!$B$4:$B$10000="var_ncap")*1, (ISNUMBER(SEARCH("ITOT-SWHH2BR",[1]OUT_FinalEnergyCons!$A$4:$A$10000)))*1,[1]OUT_FinalEnergyCons!L$4:L$10000)</f>
        <v>2.30560290931753E-3</v>
      </c>
      <c r="O2294" s="1" cm="1">
        <f t="array" ref="O2294">SUMPRODUCT(([1]OUT_FinalEnergyCons!$B$4:$B$10000="var_ncap")*1, (ISNUMBER(SEARCH("ITOT-SWHH2BR",[1]OUT_FinalEnergyCons!$A$4:$A$10000)))*1,[1]OUT_FinalEnergyCons!M$4:M$10000)</f>
        <v>2.8964547605945298E-4</v>
      </c>
      <c r="P2294" s="1" cm="1">
        <f t="array" ref="P2294">SUMPRODUCT(([1]OUT_FinalEnergyCons!$B$4:$B$10000="var_ncap")*1, (ISNUMBER(SEARCH("ITOT-SWHH2BR",[1]OUT_FinalEnergyCons!$A$4:$A$10000)))*1,[1]OUT_FinalEnergyCons!N$4:N$10000)</f>
        <v>3.86193729070594E-3</v>
      </c>
      <c r="Q2294" s="1" cm="1">
        <f t="array" ref="Q2294">SUMPRODUCT(([1]OUT_FinalEnergyCons!$B$4:$B$10000="var_ncap")*1, (ISNUMBER(SEARCH("ITOT-SWHH2BR",[1]OUT_FinalEnergyCons!$A$4:$A$10000)))*1,[1]OUT_FinalEnergyCons!O$4:O$10000)</f>
        <v>1.9745892493688699E-3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1.5372831352449261E-4</v>
      </c>
      <c r="G2295" s="17">
        <f t="shared" si="2303"/>
        <v>7.5106766362522281E-2</v>
      </c>
      <c r="H2295" s="17">
        <f t="shared" si="2303"/>
        <v>0.12685916912132705</v>
      </c>
      <c r="I2295" s="17">
        <f t="shared" si="2303"/>
        <v>1.636692813777172E-2</v>
      </c>
      <c r="J2295" s="17">
        <f t="shared" si="2303"/>
        <v>2.7169728907142705</v>
      </c>
      <c r="K2295" s="17">
        <f t="shared" si="2303"/>
        <v>1.4618924818204861</v>
      </c>
      <c r="L2295" s="17">
        <f t="shared" ref="L2295:O2295" si="2304">SUM(L2296,L2299,L2301,L2305,L2307,L2309,L2311)</f>
        <v>3.6248769853416081E-2</v>
      </c>
      <c r="M2295" s="17">
        <f t="shared" si="2304"/>
        <v>2.2850662478495338</v>
      </c>
      <c r="N2295" s="17">
        <f t="shared" si="2304"/>
        <v>1.165832730747725</v>
      </c>
      <c r="O2295" s="17">
        <f t="shared" si="2304"/>
        <v>0.14158243536903511</v>
      </c>
      <c r="P2295" s="17">
        <f>SUM(P2296,P2299,P2301,P2305,P2307,P2309,P2311)</f>
        <v>2.1439761521048517</v>
      </c>
      <c r="Q2295" s="17">
        <f>SUM(Q2296,Q2299,Q2301,Q2305,Q2307,Q2309,Q2311)</f>
        <v>0.96835556349607721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7.8292174832840766E-6</v>
      </c>
      <c r="G2296" s="1">
        <f t="shared" si="2307"/>
        <v>5.8956553171652296E-6</v>
      </c>
      <c r="H2296" s="1">
        <f t="shared" si="2307"/>
        <v>0.12170974964103916</v>
      </c>
      <c r="I2296" s="1">
        <f t="shared" si="2307"/>
        <v>2.730778018831836E-5</v>
      </c>
      <c r="J2296" s="1">
        <f t="shared" si="2307"/>
        <v>0.34594072860382291</v>
      </c>
      <c r="K2296" s="1">
        <f t="shared" si="2307"/>
        <v>0.22745505591358961</v>
      </c>
      <c r="L2296" s="1">
        <f t="shared" ref="L2296:O2296" si="2308">SUM(L2297:L2298)</f>
        <v>3.3303340742121837E-2</v>
      </c>
      <c r="M2296" s="1">
        <f t="shared" si="2308"/>
        <v>0.35952845373186365</v>
      </c>
      <c r="N2296" s="1">
        <f t="shared" si="2308"/>
        <v>0.23494372157995419</v>
      </c>
      <c r="O2296" s="1">
        <f t="shared" si="2308"/>
        <v>8.9394164826111996E-2</v>
      </c>
      <c r="P2296" s="1">
        <f>SUM(P2297:P2298)</f>
        <v>0.42081908866539375</v>
      </c>
      <c r="Q2296" s="1">
        <f>SUM(Q2297:Q2298)</f>
        <v>0.2728563992229851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7.4086134852976798E-6</v>
      </c>
      <c r="G2297" s="1" cm="1">
        <f t="array" ref="G2297">SUMPRODUCT(([1]OUT_FinalEnergyCons!$B$4:$B$10000="var_ncap")*1, (ISNUMBER(SEARCH("SCOM-SHELCBR",[1]OUT_FinalEnergyCons!$A$4:$A$10000)))*1,[1]OUT_FinalEnergyCons!E$4:E$10000)</f>
        <v>4.8657426831601E-6</v>
      </c>
      <c r="H2297" s="1" cm="1">
        <f t="array" ref="H2297">SUMPRODUCT(([1]OUT_FinalEnergyCons!$B$4:$B$10000="var_ncap")*1, (ISNUMBER(SEARCH("SCOM-SHELCBR",[1]OUT_FinalEnergyCons!$A$4:$A$10000)))*1,[1]OUT_FinalEnergyCons!F$4:F$10000)</f>
        <v>0.12170819183807501</v>
      </c>
      <c r="I2297" s="1" cm="1">
        <f t="array" ref="I2297">SUMPRODUCT(([1]OUT_FinalEnergyCons!$B$4:$B$10000="var_ncap")*1, (ISNUMBER(SEARCH("SCOM-SHELCBR",[1]OUT_FinalEnergyCons!$A$4:$A$10000)))*1,[1]OUT_FinalEnergyCons!G$4:G$10000)</f>
        <v>2.2790865604357699E-5</v>
      </c>
      <c r="J2297" s="1" cm="1">
        <f t="array" ref="J2297">SUMPRODUCT(([1]OUT_FinalEnergyCons!$B$4:$B$10000="var_ncap")*1, (ISNUMBER(SEARCH("SCOM-SHELCBR",[1]OUT_FinalEnergyCons!$A$4:$A$10000)))*1,[1]OUT_FinalEnergyCons!H$4:H$10000)</f>
        <v>2.6973862376101901E-2</v>
      </c>
      <c r="K2297" s="1" cm="1">
        <f t="array" ref="K2297">SUMPRODUCT(([1]OUT_FinalEnergyCons!$B$4:$B$10000="var_ncap")*1, (ISNUMBER(SEARCH("SCOM-SHELCBR",[1]OUT_FinalEnergyCons!$A$4:$A$10000)))*1,[1]OUT_FinalEnergyCons!I$4:I$10000)</f>
        <v>8.3478133784066599E-2</v>
      </c>
      <c r="L2297" s="1" cm="1">
        <f t="array" ref="L2297">SUMPRODUCT(([1]OUT_FinalEnergyCons!$B$4:$B$10000="var_ncap")*1, (ISNUMBER(SEARCH("SCOM-SHELCBR",[1]OUT_FinalEnergyCons!$A$4:$A$10000)))*1,[1]OUT_FinalEnergyCons!J$4:J$10000)</f>
        <v>1.3289572165193299E-4</v>
      </c>
      <c r="M2297" s="1" cm="1">
        <f t="array" ref="M2297">SUMPRODUCT(([1]OUT_FinalEnergyCons!$B$4:$B$10000="var_ncap")*1, (ISNUMBER(SEARCH("SCOM-SHELCBR",[1]OUT_FinalEnergyCons!$A$4:$A$10000)))*1,[1]OUT_FinalEnergyCons!K$4:K$10000)</f>
        <v>1.4169732870556501E-3</v>
      </c>
      <c r="N2297" s="1" cm="1">
        <f t="array" ref="N2297">SUMPRODUCT(([1]OUT_FinalEnergyCons!$B$4:$B$10000="var_ncap")*1, (ISNUMBER(SEARCH("SCOM-SHELCBR",[1]OUT_FinalEnergyCons!$A$4:$A$10000)))*1,[1]OUT_FinalEnergyCons!L$4:L$10000)</f>
        <v>6.5247932096251196E-2</v>
      </c>
      <c r="O2297" s="1" cm="1">
        <f t="array" ref="O2297">SUMPRODUCT(([1]OUT_FinalEnergyCons!$B$4:$B$10000="var_ncap")*1, (ISNUMBER(SEARCH("SCOM-SHELCBR",[1]OUT_FinalEnergyCons!$A$4:$A$10000)))*1,[1]OUT_FinalEnergyCons!M$4:M$10000)</f>
        <v>1.15399545146597E-2</v>
      </c>
      <c r="P2297" s="1" cm="1">
        <f t="array" ref="P2297">SUMPRODUCT(([1]OUT_FinalEnergyCons!$B$4:$B$10000="var_ncap")*1, (ISNUMBER(SEARCH("SCOM-SHELCBR",[1]OUT_FinalEnergyCons!$A$4:$A$10000)))*1,[1]OUT_FinalEnergyCons!N$4:N$10000)</f>
        <v>2.2517897965521699E-2</v>
      </c>
      <c r="Q2297" s="1" cm="1">
        <f t="array" ref="Q2297">SUMPRODUCT(([1]OUT_FinalEnergyCons!$B$4:$B$10000="var_ncap")*1, (ISNUMBER(SEARCH("SCOM-SHELCBR",[1]OUT_FinalEnergyCons!$A$4:$A$10000)))*1,[1]OUT_FinalEnergyCons!O$4:O$10000)</f>
        <v>4.3949161014415102E-2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4.2060399798639701E-7</v>
      </c>
      <c r="G2298" s="1" cm="1">
        <f t="array" ref="G2298">SUMPRODUCT(([1]OUT_FinalEnergyCons!$B$4:$B$10000="var_ncap")*1, (ISNUMBER(SEARCH("SCOM-SHELCHP",[1]OUT_FinalEnergyCons!$A$4:$A$10000)))*1,[1]OUT_FinalEnergyCons!E$4:E$10000)</f>
        <v>1.02991263400513E-6</v>
      </c>
      <c r="H2298" s="1" cm="1">
        <f t="array" ref="H2298">SUMPRODUCT(([1]OUT_FinalEnergyCons!$B$4:$B$10000="var_ncap")*1, (ISNUMBER(SEARCH("SCOM-SHELCHP",[1]OUT_FinalEnergyCons!$A$4:$A$10000)))*1,[1]OUT_FinalEnergyCons!F$4:F$10000)</f>
        <v>1.55780296415364E-6</v>
      </c>
      <c r="I2298" s="1" cm="1">
        <f t="array" ref="I2298">SUMPRODUCT(([1]OUT_FinalEnergyCons!$B$4:$B$10000="var_ncap")*1, (ISNUMBER(SEARCH("SCOM-SHELCHP",[1]OUT_FinalEnergyCons!$A$4:$A$10000)))*1,[1]OUT_FinalEnergyCons!G$4:G$10000)</f>
        <v>4.5169145839606598E-6</v>
      </c>
      <c r="J2298" s="1" cm="1">
        <f t="array" ref="J2298">SUMPRODUCT(([1]OUT_FinalEnergyCons!$B$4:$B$10000="var_ncap")*1, (ISNUMBER(SEARCH("SCOM-SHELCHP",[1]OUT_FinalEnergyCons!$A$4:$A$10000)))*1,[1]OUT_FinalEnergyCons!H$4:H$10000)</f>
        <v>0.31896686622772102</v>
      </c>
      <c r="K2298" s="1" cm="1">
        <f t="array" ref="K2298">SUMPRODUCT(([1]OUT_FinalEnergyCons!$B$4:$B$10000="var_ncap")*1, (ISNUMBER(SEARCH("SCOM-SHELCHP",[1]OUT_FinalEnergyCons!$A$4:$A$10000)))*1,[1]OUT_FinalEnergyCons!I$4:I$10000)</f>
        <v>0.14397692212952301</v>
      </c>
      <c r="L2298" s="1" cm="1">
        <f t="array" ref="L2298">SUMPRODUCT(([1]OUT_FinalEnergyCons!$B$4:$B$10000="var_ncap")*1, (ISNUMBER(SEARCH("SCOM-SHELCHP",[1]OUT_FinalEnergyCons!$A$4:$A$10000)))*1,[1]OUT_FinalEnergyCons!J$4:J$10000)</f>
        <v>3.3170445020469903E-2</v>
      </c>
      <c r="M2298" s="1" cm="1">
        <f t="array" ref="M2298">SUMPRODUCT(([1]OUT_FinalEnergyCons!$B$4:$B$10000="var_ncap")*1, (ISNUMBER(SEARCH("SCOM-SHELCHP",[1]OUT_FinalEnergyCons!$A$4:$A$10000)))*1,[1]OUT_FinalEnergyCons!K$4:K$10000)</f>
        <v>0.35811148044480801</v>
      </c>
      <c r="N2298" s="1" cm="1">
        <f t="array" ref="N2298">SUMPRODUCT(([1]OUT_FinalEnergyCons!$B$4:$B$10000="var_ncap")*1, (ISNUMBER(SEARCH("SCOM-SHELCHP",[1]OUT_FinalEnergyCons!$A$4:$A$10000)))*1,[1]OUT_FinalEnergyCons!L$4:L$10000)</f>
        <v>0.16969578948370301</v>
      </c>
      <c r="O2298" s="1" cm="1">
        <f t="array" ref="O2298">SUMPRODUCT(([1]OUT_FinalEnergyCons!$B$4:$B$10000="var_ncap")*1, (ISNUMBER(SEARCH("SCOM-SHELCHP",[1]OUT_FinalEnergyCons!$A$4:$A$10000)))*1,[1]OUT_FinalEnergyCons!M$4:M$10000)</f>
        <v>7.7854210311452302E-2</v>
      </c>
      <c r="P2298" s="1" cm="1">
        <f t="array" ref="P2298">SUMPRODUCT(([1]OUT_FinalEnergyCons!$B$4:$B$10000="var_ncap")*1, (ISNUMBER(SEARCH("SCOM-SHELCHP",[1]OUT_FinalEnergyCons!$A$4:$A$10000)))*1,[1]OUT_FinalEnergyCons!N$4:N$10000)</f>
        <v>0.39830119069987202</v>
      </c>
      <c r="Q2298" s="1" cm="1">
        <f t="array" ref="Q2298">SUMPRODUCT(([1]OUT_FinalEnergyCons!$B$4:$B$10000="var_ncap")*1, (ISNUMBER(SEARCH("SCOM-SHELCHP",[1]OUT_FinalEnergyCons!$A$4:$A$10000)))*1,[1]OUT_FinalEnergyCons!O$4:O$10000)</f>
        <v>0.22890723820857001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4.6556309079264096E-6</v>
      </c>
      <c r="G2299" s="1">
        <f t="shared" si="2309"/>
        <v>5.1101425690726298E-6</v>
      </c>
      <c r="H2299" s="1">
        <f t="shared" si="2309"/>
        <v>5.8281855989664197E-6</v>
      </c>
      <c r="I2299" s="1">
        <f t="shared" si="2309"/>
        <v>5.5400626826843201E-6</v>
      </c>
      <c r="J2299" s="1">
        <f t="shared" si="2309"/>
        <v>0.59190624891989596</v>
      </c>
      <c r="K2299" s="1">
        <f t="shared" si="2309"/>
        <v>0.32867280127669202</v>
      </c>
      <c r="L2299" s="1">
        <f t="shared" si="2309"/>
        <v>1.5152150176807599E-5</v>
      </c>
      <c r="M2299" s="1">
        <f t="shared" si="2309"/>
        <v>0.51573181163544202</v>
      </c>
      <c r="N2299" s="1">
        <f t="shared" si="2309"/>
        <v>0.17721618252193599</v>
      </c>
      <c r="O2299" s="1">
        <f t="shared" si="2309"/>
        <v>5.6251914839318999E-5</v>
      </c>
      <c r="P2299" s="1">
        <f>P2300</f>
        <v>0.22424196731593499</v>
      </c>
      <c r="Q2299" s="1">
        <f>Q2300</f>
        <v>3.8398303999392702E-4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4.6556309079264096E-6</v>
      </c>
      <c r="G2300" s="1" cm="1">
        <f t="array" ref="G2300">SUMPRODUCT(([1]OUT_FinalEnergyCons!$B$4:$B$10000="var_ncap")*1,(ISNUMBER(SEARCH("SCOM-SHLFOBR",[1]OUT_FinalEnergyCons!$A$4:$A$10000)))*1,[1]OUT_FinalEnergyCons!E$4:E$10000)</f>
        <v>5.1101425690726298E-6</v>
      </c>
      <c r="H2300" s="1" cm="1">
        <f t="array" ref="H2300">SUMPRODUCT(([1]OUT_FinalEnergyCons!$B$4:$B$10000="var_ncap")*1,(ISNUMBER(SEARCH("SCOM-SHLFOBR",[1]OUT_FinalEnergyCons!$A$4:$A$10000)))*1,[1]OUT_FinalEnergyCons!F$4:F$10000)</f>
        <v>5.8281855989664197E-6</v>
      </c>
      <c r="I2300" s="1" cm="1">
        <f t="array" ref="I2300">SUMPRODUCT(([1]OUT_FinalEnergyCons!$B$4:$B$10000="var_ncap")*1,(ISNUMBER(SEARCH("SCOM-SHLFOBR",[1]OUT_FinalEnergyCons!$A$4:$A$10000)))*1,[1]OUT_FinalEnergyCons!G$4:G$10000)</f>
        <v>5.5400626826843201E-6</v>
      </c>
      <c r="J2300" s="1" cm="1">
        <f t="array" ref="J2300">SUMPRODUCT(([1]OUT_FinalEnergyCons!$B$4:$B$10000="var_ncap")*1,(ISNUMBER(SEARCH("SCOM-SHLFOBR",[1]OUT_FinalEnergyCons!$A$4:$A$10000)))*1,[1]OUT_FinalEnergyCons!H$4:H$10000)</f>
        <v>0.59190624891989596</v>
      </c>
      <c r="K2300" s="1" cm="1">
        <f t="array" ref="K2300">SUMPRODUCT(([1]OUT_FinalEnergyCons!$B$4:$B$10000="var_ncap")*1,(ISNUMBER(SEARCH("SCOM-SHLFOBR",[1]OUT_FinalEnergyCons!$A$4:$A$10000)))*1,[1]OUT_FinalEnergyCons!I$4:I$10000)</f>
        <v>0.32867280127669202</v>
      </c>
      <c r="L2300" s="1" cm="1">
        <f t="array" ref="L2300">SUMPRODUCT(([1]OUT_FinalEnergyCons!$B$4:$B$10000="var_ncap")*1,(ISNUMBER(SEARCH("SCOM-SHLFOBR",[1]OUT_FinalEnergyCons!$A$4:$A$10000)))*1,[1]OUT_FinalEnergyCons!J$4:J$10000)</f>
        <v>1.5152150176807599E-5</v>
      </c>
      <c r="M2300" s="1" cm="1">
        <f t="array" ref="M2300">SUMPRODUCT(([1]OUT_FinalEnergyCons!$B$4:$B$10000="var_ncap")*1,(ISNUMBER(SEARCH("SCOM-SHLFOBR",[1]OUT_FinalEnergyCons!$A$4:$A$10000)))*1,[1]OUT_FinalEnergyCons!K$4:K$10000)</f>
        <v>0.51573181163544202</v>
      </c>
      <c r="N2300" s="1" cm="1">
        <f t="array" ref="N2300">SUMPRODUCT(([1]OUT_FinalEnergyCons!$B$4:$B$10000="var_ncap")*1,(ISNUMBER(SEARCH("SCOM-SHLFOBR",[1]OUT_FinalEnergyCons!$A$4:$A$10000)))*1,[1]OUT_FinalEnergyCons!L$4:L$10000)</f>
        <v>0.17721618252193599</v>
      </c>
      <c r="O2300" s="1" cm="1">
        <f t="array" ref="O2300">SUMPRODUCT(([1]OUT_FinalEnergyCons!$B$4:$B$10000="var_ncap")*1,(ISNUMBER(SEARCH("SCOM-SHLFOBR",[1]OUT_FinalEnergyCons!$A$4:$A$10000)))*1,[1]OUT_FinalEnergyCons!M$4:M$10000)</f>
        <v>5.6251914839318999E-5</v>
      </c>
      <c r="P2300" s="1" cm="1">
        <f t="array" ref="P2300">SUMPRODUCT(([1]OUT_FinalEnergyCons!$B$4:$B$10000="var_ncap")*1,(ISNUMBER(SEARCH("SCOM-SHLFOBR",[1]OUT_FinalEnergyCons!$A$4:$A$10000)))*1,[1]OUT_FinalEnergyCons!N$4:N$10000)</f>
        <v>0.22424196731593499</v>
      </c>
      <c r="Q2300" s="1" cm="1">
        <f t="array" ref="Q2300">SUMPRODUCT(([1]OUT_FinalEnergyCons!$B$4:$B$10000="var_ncap")*1,(ISNUMBER(SEARCH("SCOM-SHLFOBR",[1]OUT_FinalEnergyCons!$A$4:$A$10000)))*1,[1]OUT_FinalEnergyCons!O$4:O$10000)</f>
        <v>3.8398303999392702E-4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1.2587798114857984E-5</v>
      </c>
      <c r="G2301" s="1">
        <f t="shared" si="2311"/>
        <v>2.1908645532765835E-4</v>
      </c>
      <c r="H2301" s="1">
        <f t="shared" si="2311"/>
        <v>5.1144413626167361E-3</v>
      </c>
      <c r="I2301" s="1">
        <f t="shared" si="2311"/>
        <v>6.1170975330189292E-5</v>
      </c>
      <c r="J2301" s="1">
        <f t="shared" si="2311"/>
        <v>1.4302237359596057</v>
      </c>
      <c r="K2301" s="1">
        <f t="shared" si="2311"/>
        <v>0.76189043157396741</v>
      </c>
      <c r="L2301" s="1">
        <f t="shared" ref="L2301:O2301" si="2312">SUM(L2302:L2304)</f>
        <v>2.7324642828602851E-3</v>
      </c>
      <c r="M2301" s="1">
        <f t="shared" si="2312"/>
        <v>1.194483793045042</v>
      </c>
      <c r="N2301" s="1">
        <f t="shared" si="2312"/>
        <v>0.64013590690265798</v>
      </c>
      <c r="O2301" s="1">
        <f t="shared" si="2312"/>
        <v>3.399383806488844E-2</v>
      </c>
      <c r="P2301" s="1">
        <f>SUM(P2302:P2304)</f>
        <v>1.2645499206917803</v>
      </c>
      <c r="Q2301" s="1">
        <f>SUM(Q2302:Q2304)</f>
        <v>0.58736832791640026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5.6441663563999495E-7</v>
      </c>
      <c r="G2302" s="1" cm="1">
        <f t="array" ref="G2302">SUMPRODUCT(([1]OUT_FinalEnergyCons!$B$4:$B$10000="var_ncap")*1, (ISNUMBER(SEARCH("SCOM-SHNGABR",[1]OUT_FinalEnergyCons!$A$4:$A$10000)))*1,[1]OUT_FinalEnergyCons!E$4:E$10000)</f>
        <v>5.2306309045892501E-6</v>
      </c>
      <c r="H2302" s="1" cm="1">
        <f t="array" ref="H2302">SUMPRODUCT(([1]OUT_FinalEnergyCons!$B$4:$B$10000="var_ncap")*1, (ISNUMBER(SEARCH("SCOM-SHNGABR",[1]OUT_FinalEnergyCons!$A$4:$A$10000)))*1,[1]OUT_FinalEnergyCons!F$4:F$10000)</f>
        <v>8.3802879885107406E-6</v>
      </c>
      <c r="I2302" s="1" cm="1">
        <f t="array" ref="I2302">SUMPRODUCT(([1]OUT_FinalEnergyCons!$B$4:$B$10000="var_ncap")*1, (ISNUMBER(SEARCH("SCOM-SHNGABR",[1]OUT_FinalEnergyCons!$A$4:$A$10000)))*1,[1]OUT_FinalEnergyCons!G$4:G$10000)</f>
        <v>1.6292144704453399E-5</v>
      </c>
      <c r="J2302" s="1" cm="1">
        <f t="array" ref="J2302">SUMPRODUCT(([1]OUT_FinalEnergyCons!$B$4:$B$10000="var_ncap")*1, (ISNUMBER(SEARCH("SCOM-SHNGABR",[1]OUT_FinalEnergyCons!$A$4:$A$10000)))*1,[1]OUT_FinalEnergyCons!H$4:H$10000)</f>
        <v>1.3275960089933001</v>
      </c>
      <c r="K2302" s="1" cm="1">
        <f t="array" ref="K2302">SUMPRODUCT(([1]OUT_FinalEnergyCons!$B$4:$B$10000="var_ncap")*1, (ISNUMBER(SEARCH("SCOM-SHNGABR",[1]OUT_FinalEnergyCons!$A$4:$A$10000)))*1,[1]OUT_FinalEnergyCons!I$4:I$10000)</f>
        <v>0.71967711088756203</v>
      </c>
      <c r="L2302" s="1" cm="1">
        <f t="array" ref="L2302">SUMPRODUCT(([1]OUT_FinalEnergyCons!$B$4:$B$10000="var_ncap")*1, (ISNUMBER(SEARCH("SCOM-SHNGABR",[1]OUT_FinalEnergyCons!$A$4:$A$10000)))*1,[1]OUT_FinalEnergyCons!J$4:J$10000)</f>
        <v>2.8918264078765501E-5</v>
      </c>
      <c r="M2302" s="1" cm="1">
        <f t="array" ref="M2302">SUMPRODUCT(([1]OUT_FinalEnergyCons!$B$4:$B$10000="var_ncap")*1, (ISNUMBER(SEARCH("SCOM-SHNGABR",[1]OUT_FinalEnergyCons!$A$4:$A$10000)))*1,[1]OUT_FinalEnergyCons!K$4:K$10000)</f>
        <v>1.07175372095315</v>
      </c>
      <c r="N2302" s="1" cm="1">
        <f t="array" ref="N2302">SUMPRODUCT(([1]OUT_FinalEnergyCons!$B$4:$B$10000="var_ncap")*1, (ISNUMBER(SEARCH("SCOM-SHNGABR",[1]OUT_FinalEnergyCons!$A$4:$A$10000)))*1,[1]OUT_FinalEnergyCons!L$4:L$10000)</f>
        <v>0.62237483004752203</v>
      </c>
      <c r="O2302" s="1" cm="1">
        <f t="array" ref="O2302">SUMPRODUCT(([1]OUT_FinalEnergyCons!$B$4:$B$10000="var_ncap")*1, (ISNUMBER(SEARCH("SCOM-SHNGABR",[1]OUT_FinalEnergyCons!$A$4:$A$10000)))*1,[1]OUT_FinalEnergyCons!M$4:M$10000)</f>
        <v>8.6154037381649604E-3</v>
      </c>
      <c r="P2302" s="1" cm="1">
        <f t="array" ref="P2302">SUMPRODUCT(([1]OUT_FinalEnergyCons!$B$4:$B$10000="var_ncap")*1, (ISNUMBER(SEARCH("SCOM-SHNGABR",[1]OUT_FinalEnergyCons!$A$4:$A$10000)))*1,[1]OUT_FinalEnergyCons!N$4:N$10000)</f>
        <v>1.0647925539729</v>
      </c>
      <c r="Q2302" s="1" cm="1">
        <f t="array" ref="Q2302">SUMPRODUCT(([1]OUT_FinalEnergyCons!$B$4:$B$10000="var_ncap")*1, (ISNUMBER(SEARCH("SCOM-SHNGABR",[1]OUT_FinalEnergyCons!$A$4:$A$10000)))*1,[1]OUT_FinalEnergyCons!O$4:O$10000)</f>
        <v>0.52457205956780995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1.85164020630539E-6</v>
      </c>
      <c r="G2303" s="1" cm="1">
        <f t="array" ref="G2303">SUMPRODUCT(([1]OUT_FinalEnergyCons!$B$4:$B$10000="var_ncap")*1, (ISNUMBER(SEARCH("SCOM-SHngahp",[1]OUT_FinalEnergyCons!$A$4:$A$10000)))*1,[1]OUT_FinalEnergyCons!E$4:E$10000)</f>
        <v>1.41856170594556E-4</v>
      </c>
      <c r="H2303" s="1" cm="1">
        <f t="array" ref="H2303">SUMPRODUCT(([1]OUT_FinalEnergyCons!$B$4:$B$10000="var_ncap")*1, (ISNUMBER(SEARCH("SCOM-SHngahp",[1]OUT_FinalEnergyCons!$A$4:$A$10000)))*1,[1]OUT_FinalEnergyCons!F$4:F$10000)</f>
        <v>4.4658079906175499E-4</v>
      </c>
      <c r="I2303" s="1" cm="1">
        <f t="array" ref="I2303">SUMPRODUCT(([1]OUT_FinalEnergyCons!$B$4:$B$10000="var_ncap")*1, (ISNUMBER(SEARCH("SCOM-SHngahp",[1]OUT_FinalEnergyCons!$A$4:$A$10000)))*1,[1]OUT_FinalEnergyCons!G$4:G$10000)</f>
        <v>1.0857313038022E-5</v>
      </c>
      <c r="J2303" s="1" cm="1">
        <f t="array" ref="J2303">SUMPRODUCT(([1]OUT_FinalEnergyCons!$B$4:$B$10000="var_ncap")*1, (ISNUMBER(SEARCH("SCOM-SHngahp",[1]OUT_FinalEnergyCons!$A$4:$A$10000)))*1,[1]OUT_FinalEnergyCons!H$4:H$10000)</f>
        <v>1.88838860792851E-3</v>
      </c>
      <c r="K2303" s="1" cm="1">
        <f t="array" ref="K2303">SUMPRODUCT(([1]OUT_FinalEnergyCons!$B$4:$B$10000="var_ncap")*1, (ISNUMBER(SEARCH("SCOM-SHngahp",[1]OUT_FinalEnergyCons!$A$4:$A$10000)))*1,[1]OUT_FinalEnergyCons!I$4:I$10000)</f>
        <v>1.89324228288415E-3</v>
      </c>
      <c r="L2303" s="1" cm="1">
        <f t="array" ref="L2303">SUMPRODUCT(([1]OUT_FinalEnergyCons!$B$4:$B$10000="var_ncap")*1, (ISNUMBER(SEARCH("SCOM-SHngahp",[1]OUT_FinalEnergyCons!$A$4:$A$10000)))*1,[1]OUT_FinalEnergyCons!J$4:J$10000)</f>
        <v>2.6780977940032299E-3</v>
      </c>
      <c r="M2303" s="1" cm="1">
        <f t="array" ref="M2303">SUMPRODUCT(([1]OUT_FinalEnergyCons!$B$4:$B$10000="var_ncap")*1, (ISNUMBER(SEARCH("SCOM-SHngahp",[1]OUT_FinalEnergyCons!$A$4:$A$10000)))*1,[1]OUT_FinalEnergyCons!K$4:K$10000)</f>
        <v>1.6024186094889001E-3</v>
      </c>
      <c r="N2303" s="1" cm="1">
        <f t="array" ref="N2303">SUMPRODUCT(([1]OUT_FinalEnergyCons!$B$4:$B$10000="var_ncap")*1, (ISNUMBER(SEARCH("SCOM-SHngahp",[1]OUT_FinalEnergyCons!$A$4:$A$10000)))*1,[1]OUT_FinalEnergyCons!L$4:L$10000)</f>
        <v>3.41843289930713E-4</v>
      </c>
      <c r="O2303" s="1" cm="1">
        <f t="array" ref="O2303">SUMPRODUCT(([1]OUT_FinalEnergyCons!$B$4:$B$10000="var_ncap")*1, (ISNUMBER(SEARCH("SCOM-SHngahp",[1]OUT_FinalEnergyCons!$A$4:$A$10000)))*1,[1]OUT_FinalEnergyCons!M$4:M$10000)</f>
        <v>2.0745273239227702E-2</v>
      </c>
      <c r="P2303" s="1" cm="1">
        <f t="array" ref="P2303">SUMPRODUCT(([1]OUT_FinalEnergyCons!$B$4:$B$10000="var_ncap")*1, (ISNUMBER(SEARCH("SCOM-SHngahp",[1]OUT_FinalEnergyCons!$A$4:$A$10000)))*1,[1]OUT_FinalEnergyCons!N$4:N$10000)</f>
        <v>1.6546573035436201E-4</v>
      </c>
      <c r="Q2303" s="1" cm="1">
        <f t="array" ref="Q2303">SUMPRODUCT(([1]OUT_FinalEnergyCons!$B$4:$B$10000="var_ncap")*1, (ISNUMBER(SEARCH("SCOM-SHngahp",[1]OUT_FinalEnergyCons!$A$4:$A$10000)))*1,[1]OUT_FinalEnergyCons!O$4:O$10000)</f>
        <v>3.4004139503555999E-3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1.0171741272912599E-5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7.19996538285131E-5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4.6594802755664704E-3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3.4021517587713898E-5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0.10073933835837701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4.0320078403521198E-2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2.5448224778289698E-5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0.12112765348240299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1.7419233565205298E-2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4.6331610874957799E-3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0.199591900988526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5.93958543982347E-2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5.9704255046454703E-5</v>
      </c>
      <c r="G2305" s="1">
        <f t="shared" si="2313"/>
        <v>4.40482970890098E-2</v>
      </c>
      <c r="H2305" s="1">
        <f t="shared" si="2313"/>
        <v>7.5708182225397504E-6</v>
      </c>
      <c r="I2305" s="1">
        <f t="shared" si="2313"/>
        <v>3.1876426330260697E-5</v>
      </c>
      <c r="J2305" s="1">
        <f t="shared" si="2313"/>
        <v>0.14184262209961199</v>
      </c>
      <c r="K2305" s="1">
        <f t="shared" si="2313"/>
        <v>3.6928479143654297E-2</v>
      </c>
      <c r="L2305" s="1">
        <f t="shared" si="2313"/>
        <v>5.6330162206092099E-6</v>
      </c>
      <c r="M2305" s="1">
        <f t="shared" si="2313"/>
        <v>1.21689665409338E-4</v>
      </c>
      <c r="N2305" s="1">
        <f t="shared" si="2313"/>
        <v>2.9283540828415701E-2</v>
      </c>
      <c r="O2305" s="1">
        <f t="shared" si="2313"/>
        <v>5.0776285539082203E-3</v>
      </c>
      <c r="P2305" s="1">
        <f>P2306</f>
        <v>8.6236654332634208E-3</v>
      </c>
      <c r="Q2305" s="1">
        <f>Q2306</f>
        <v>1.9195030869824398E-2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5.9704255046454703E-5</v>
      </c>
      <c r="G2306" s="1" cm="1">
        <f t="array" ref="G2306">SUMPRODUCT(([1]OUT_FinalEnergyCons!$B$4:$B$10000="var_ncap")*1, (ISNUMBER(SEARCH("SCOM-SHWODBR",[1]OUT_FinalEnergyCons!$A$4:$A$10000)))*1,[1]OUT_FinalEnergyCons!E$4:E$10000)</f>
        <v>4.40482970890098E-2</v>
      </c>
      <c r="H2306" s="1" cm="1">
        <f t="array" ref="H2306">SUMPRODUCT(([1]OUT_FinalEnergyCons!$B$4:$B$10000="var_ncap")*1, (ISNUMBER(SEARCH("SCOM-SHWODBR",[1]OUT_FinalEnergyCons!$A$4:$A$10000)))*1,[1]OUT_FinalEnergyCons!F$4:F$10000)</f>
        <v>7.5708182225397504E-6</v>
      </c>
      <c r="I2306" s="1" cm="1">
        <f t="array" ref="I2306">SUMPRODUCT(([1]OUT_FinalEnergyCons!$B$4:$B$10000="var_ncap")*1, (ISNUMBER(SEARCH("SCOM-SHWODBR",[1]OUT_FinalEnergyCons!$A$4:$A$10000)))*1,[1]OUT_FinalEnergyCons!G$4:G$10000)</f>
        <v>3.1876426330260697E-5</v>
      </c>
      <c r="J2306" s="1" cm="1">
        <f t="array" ref="J2306">SUMPRODUCT(([1]OUT_FinalEnergyCons!$B$4:$B$10000="var_ncap")*1, (ISNUMBER(SEARCH("SCOM-SHWODBR",[1]OUT_FinalEnergyCons!$A$4:$A$10000)))*1,[1]OUT_FinalEnergyCons!H$4:H$10000)</f>
        <v>0.14184262209961199</v>
      </c>
      <c r="K2306" s="1" cm="1">
        <f t="array" ref="K2306">SUMPRODUCT(([1]OUT_FinalEnergyCons!$B$4:$B$10000="var_ncap")*1, (ISNUMBER(SEARCH("SCOM-SHWODBR",[1]OUT_FinalEnergyCons!$A$4:$A$10000)))*1,[1]OUT_FinalEnergyCons!I$4:I$10000)</f>
        <v>3.6928479143654297E-2</v>
      </c>
      <c r="L2306" s="1" cm="1">
        <f t="array" ref="L2306">SUMPRODUCT(([1]OUT_FinalEnergyCons!$B$4:$B$10000="var_ncap")*1, (ISNUMBER(SEARCH("SCOM-SHWODBR",[1]OUT_FinalEnergyCons!$A$4:$A$10000)))*1,[1]OUT_FinalEnergyCons!J$4:J$10000)</f>
        <v>5.6330162206092099E-6</v>
      </c>
      <c r="M2306" s="1" cm="1">
        <f t="array" ref="M2306">SUMPRODUCT(([1]OUT_FinalEnergyCons!$B$4:$B$10000="var_ncap")*1, (ISNUMBER(SEARCH("SCOM-SHWODBR",[1]OUT_FinalEnergyCons!$A$4:$A$10000)))*1,[1]OUT_FinalEnergyCons!K$4:K$10000)</f>
        <v>1.21689665409338E-4</v>
      </c>
      <c r="N2306" s="1" cm="1">
        <f t="array" ref="N2306">SUMPRODUCT(([1]OUT_FinalEnergyCons!$B$4:$B$10000="var_ncap")*1, (ISNUMBER(SEARCH("SCOM-SHWODBR",[1]OUT_FinalEnergyCons!$A$4:$A$10000)))*1,[1]OUT_FinalEnergyCons!L$4:L$10000)</f>
        <v>2.9283540828415701E-2</v>
      </c>
      <c r="O2306" s="1" cm="1">
        <f t="array" ref="O2306">SUMPRODUCT(([1]OUT_FinalEnergyCons!$B$4:$B$10000="var_ncap")*1, (ISNUMBER(SEARCH("SCOM-SHWODBR",[1]OUT_FinalEnergyCons!$A$4:$A$10000)))*1,[1]OUT_FinalEnergyCons!M$4:M$10000)</f>
        <v>5.0776285539082203E-3</v>
      </c>
      <c r="P2306" s="1" cm="1">
        <f t="array" ref="P2306">SUMPRODUCT(([1]OUT_FinalEnergyCons!$B$4:$B$10000="var_ncap")*1, (ISNUMBER(SEARCH("SCOM-SHWODBR",[1]OUT_FinalEnergyCons!$A$4:$A$10000)))*1,[1]OUT_FinalEnergyCons!N$4:N$10000)</f>
        <v>8.6236654332634208E-3</v>
      </c>
      <c r="Q2306" s="1" cm="1">
        <f t="array" ref="Q2306">SUMPRODUCT(([1]OUT_FinalEnergyCons!$B$4:$B$10000="var_ncap")*1, (ISNUMBER(SEARCH("SCOM-SHWODBR",[1]OUT_FinalEnergyCons!$A$4:$A$10000)))*1,[1]OUT_FinalEnergyCons!O$4:O$10000)</f>
        <v>1.9195030869824398E-2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6.5594245122109301E-6</v>
      </c>
      <c r="G2307" s="1">
        <f t="shared" si="2314"/>
        <v>2.2004827045236802E-2</v>
      </c>
      <c r="H2307" s="1">
        <f t="shared" si="2314"/>
        <v>1.4856633011277999E-5</v>
      </c>
      <c r="I2307" s="1">
        <f t="shared" si="2314"/>
        <v>1.5943418998809598E-2</v>
      </c>
      <c r="J2307" s="1">
        <f t="shared" si="2314"/>
        <v>0.13489894528251001</v>
      </c>
      <c r="K2307" s="1">
        <f t="shared" si="2314"/>
        <v>7.8456463759954798E-2</v>
      </c>
      <c r="L2307" s="1">
        <f t="shared" si="2314"/>
        <v>1.99809745301148E-5</v>
      </c>
      <c r="M2307" s="1">
        <f t="shared" si="2314"/>
        <v>0.14124187184360701</v>
      </c>
      <c r="N2307" s="1">
        <f t="shared" si="2314"/>
        <v>6.0039364689618402E-2</v>
      </c>
      <c r="O2307" s="1">
        <f t="shared" si="2314"/>
        <v>4.6790155726833798E-3</v>
      </c>
      <c r="P2307" s="1">
        <f>P2308</f>
        <v>0.13409960156298301</v>
      </c>
      <c r="Q2307" s="1">
        <f>Q2308</f>
        <v>5.8049691758915001E-2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6.5594245122109301E-6</v>
      </c>
      <c r="G2308" s="1" cm="1">
        <f t="array" ref="G2308">SUMPRODUCT(([1]OUT_FinalEnergyCons!$B$4:$B$10000="var_ncap")*1,(ISNUMBER(SEARCH("SCOM-SHPLTBR",[1]OUT_FinalEnergyCons!$A$4:$A$10000)))*1,[1]OUT_FinalEnergyCons!E$4:E$10000)</f>
        <v>2.2004827045236802E-2</v>
      </c>
      <c r="H2308" s="1" cm="1">
        <f t="array" ref="H2308">SUMPRODUCT(([1]OUT_FinalEnergyCons!$B$4:$B$10000="var_ncap")*1,(ISNUMBER(SEARCH("SCOM-SHPLTBR",[1]OUT_FinalEnergyCons!$A$4:$A$10000)))*1,[1]OUT_FinalEnergyCons!F$4:F$10000)</f>
        <v>1.4856633011277999E-5</v>
      </c>
      <c r="I2308" s="1" cm="1">
        <f t="array" ref="I2308">SUMPRODUCT(([1]OUT_FinalEnergyCons!$B$4:$B$10000="var_ncap")*1,(ISNUMBER(SEARCH("SCOM-SHPLTBR",[1]OUT_FinalEnergyCons!$A$4:$A$10000)))*1,[1]OUT_FinalEnergyCons!G$4:G$10000)</f>
        <v>1.5943418998809598E-2</v>
      </c>
      <c r="J2308" s="1" cm="1">
        <f t="array" ref="J2308">SUMPRODUCT(([1]OUT_FinalEnergyCons!$B$4:$B$10000="var_ncap")*1,(ISNUMBER(SEARCH("SCOM-SHPLTBR",[1]OUT_FinalEnergyCons!$A$4:$A$10000)))*1,[1]OUT_FinalEnergyCons!H$4:H$10000)</f>
        <v>0.13489894528251001</v>
      </c>
      <c r="K2308" s="1" cm="1">
        <f t="array" ref="K2308">SUMPRODUCT(([1]OUT_FinalEnergyCons!$B$4:$B$10000="var_ncap")*1,(ISNUMBER(SEARCH("SCOM-SHPLTBR",[1]OUT_FinalEnergyCons!$A$4:$A$10000)))*1,[1]OUT_FinalEnergyCons!I$4:I$10000)</f>
        <v>7.8456463759954798E-2</v>
      </c>
      <c r="L2308" s="1" cm="1">
        <f t="array" ref="L2308">SUMPRODUCT(([1]OUT_FinalEnergyCons!$B$4:$B$10000="var_ncap")*1,(ISNUMBER(SEARCH("SCOM-SHPLTBR",[1]OUT_FinalEnergyCons!$A$4:$A$10000)))*1,[1]OUT_FinalEnergyCons!J$4:J$10000)</f>
        <v>1.99809745301148E-5</v>
      </c>
      <c r="M2308" s="1" cm="1">
        <f t="array" ref="M2308">SUMPRODUCT(([1]OUT_FinalEnergyCons!$B$4:$B$10000="var_ncap")*1,(ISNUMBER(SEARCH("SCOM-SHPLTBR",[1]OUT_FinalEnergyCons!$A$4:$A$10000)))*1,[1]OUT_FinalEnergyCons!K$4:K$10000)</f>
        <v>0.14124187184360701</v>
      </c>
      <c r="N2308" s="1" cm="1">
        <f t="array" ref="N2308">SUMPRODUCT(([1]OUT_FinalEnergyCons!$B$4:$B$10000="var_ncap")*1,(ISNUMBER(SEARCH("SCOM-SHPLTBR",[1]OUT_FinalEnergyCons!$A$4:$A$10000)))*1,[1]OUT_FinalEnergyCons!L$4:L$10000)</f>
        <v>6.0039364689618402E-2</v>
      </c>
      <c r="O2308" s="1" cm="1">
        <f t="array" ref="O2308">SUMPRODUCT(([1]OUT_FinalEnergyCons!$B$4:$B$10000="var_ncap")*1,(ISNUMBER(SEARCH("SCOM-SHPLTBR",[1]OUT_FinalEnergyCons!$A$4:$A$10000)))*1,[1]OUT_FinalEnergyCons!M$4:M$10000)</f>
        <v>4.6790155726833798E-3</v>
      </c>
      <c r="P2308" s="1" cm="1">
        <f t="array" ref="P2308">SUMPRODUCT(([1]OUT_FinalEnergyCons!$B$4:$B$10000="var_ncap")*1,(ISNUMBER(SEARCH("SCOM-SHPLTBR",[1]OUT_FinalEnergyCons!$A$4:$A$10000)))*1,[1]OUT_FinalEnergyCons!N$4:N$10000)</f>
        <v>0.13409960156298301</v>
      </c>
      <c r="Q2308" s="1" cm="1">
        <f t="array" ref="Q2308">SUMPRODUCT(([1]OUT_FinalEnergyCons!$B$4:$B$10000="var_ncap")*1,(ISNUMBER(SEARCH("SCOM-SHPLTBR",[1]OUT_FinalEnergyCons!$A$4:$A$10000)))*1,[1]OUT_FinalEnergyCons!O$4:O$10000)</f>
        <v>5.8049691758915001E-2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6.2391987459758499E-5</v>
      </c>
      <c r="G2309" s="1">
        <f t="shared" si="2315"/>
        <v>8.8235499750617796E-3</v>
      </c>
      <c r="H2309" s="1">
        <f t="shared" si="2315"/>
        <v>6.7224808383736302E-6</v>
      </c>
      <c r="I2309" s="1">
        <f t="shared" si="2315"/>
        <v>2.2737931924367299E-5</v>
      </c>
      <c r="J2309" s="1">
        <f t="shared" si="2315"/>
        <v>7.1802795826498095E-2</v>
      </c>
      <c r="K2309" s="1">
        <f t="shared" si="2315"/>
        <v>2.8169966815442701E-2</v>
      </c>
      <c r="L2309" s="1">
        <f t="shared" si="2315"/>
        <v>1.36781542692677E-4</v>
      </c>
      <c r="M2309" s="1">
        <f t="shared" si="2315"/>
        <v>7.2051775295573994E-2</v>
      </c>
      <c r="N2309" s="1">
        <f t="shared" si="2315"/>
        <v>2.4162952040950401E-2</v>
      </c>
      <c r="O2309" s="1">
        <f t="shared" si="2315"/>
        <v>4.5492500714635099E-3</v>
      </c>
      <c r="P2309" s="1">
        <f>P2310</f>
        <v>8.4399589330227606E-2</v>
      </c>
      <c r="Q2309" s="1">
        <f>Q2310</f>
        <v>3.02014634271686E-2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6.2391987459758499E-5</v>
      </c>
      <c r="G2310" s="1" cm="1">
        <f t="array" ref="G2310">SUMPRODUCT(([1]OUT_FinalEnergyCons!$B$4:$B$10000="var_ncap")*1, (ISNUMBER(SEARCH("SCOM-SHSOLBR",[1]OUT_FinalEnergyCons!$A$4:$A$10000)))*1,[1]OUT_FinalEnergyCons!E$4:E$10000)</f>
        <v>8.8235499750617796E-3</v>
      </c>
      <c r="H2310" s="1" cm="1">
        <f t="array" ref="H2310">SUMPRODUCT(([1]OUT_FinalEnergyCons!$B$4:$B$10000="var_ncap")*1, (ISNUMBER(SEARCH("SCOM-SHSOLBR",[1]OUT_FinalEnergyCons!$A$4:$A$10000)))*1,[1]OUT_FinalEnergyCons!F$4:F$10000)</f>
        <v>6.7224808383736302E-6</v>
      </c>
      <c r="I2310" s="1" cm="1">
        <f t="array" ref="I2310">SUMPRODUCT(([1]OUT_FinalEnergyCons!$B$4:$B$10000="var_ncap")*1, (ISNUMBER(SEARCH("SCOM-SHSOLBR",[1]OUT_FinalEnergyCons!$A$4:$A$10000)))*1,[1]OUT_FinalEnergyCons!G$4:G$10000)</f>
        <v>2.2737931924367299E-5</v>
      </c>
      <c r="J2310" s="1" cm="1">
        <f t="array" ref="J2310">SUMPRODUCT(([1]OUT_FinalEnergyCons!$B$4:$B$10000="var_ncap")*1, (ISNUMBER(SEARCH("SCOM-SHSOLBR",[1]OUT_FinalEnergyCons!$A$4:$A$10000)))*1,[1]OUT_FinalEnergyCons!H$4:H$10000)</f>
        <v>7.1802795826498095E-2</v>
      </c>
      <c r="K2310" s="1" cm="1">
        <f t="array" ref="K2310">SUMPRODUCT(([1]OUT_FinalEnergyCons!$B$4:$B$10000="var_ncap")*1, (ISNUMBER(SEARCH("SCOM-SHSOLBR",[1]OUT_FinalEnergyCons!$A$4:$A$10000)))*1,[1]OUT_FinalEnergyCons!I$4:I$10000)</f>
        <v>2.8169966815442701E-2</v>
      </c>
      <c r="L2310" s="1" cm="1">
        <f t="array" ref="L2310">SUMPRODUCT(([1]OUT_FinalEnergyCons!$B$4:$B$10000="var_ncap")*1, (ISNUMBER(SEARCH("SCOM-SHSOLBR",[1]OUT_FinalEnergyCons!$A$4:$A$10000)))*1,[1]OUT_FinalEnergyCons!J$4:J$10000)</f>
        <v>1.36781542692677E-4</v>
      </c>
      <c r="M2310" s="1" cm="1">
        <f t="array" ref="M2310">SUMPRODUCT(([1]OUT_FinalEnergyCons!$B$4:$B$10000="var_ncap")*1, (ISNUMBER(SEARCH("SCOM-SHSOLBR",[1]OUT_FinalEnergyCons!$A$4:$A$10000)))*1,[1]OUT_FinalEnergyCons!K$4:K$10000)</f>
        <v>7.2051775295573994E-2</v>
      </c>
      <c r="N2310" s="1" cm="1">
        <f t="array" ref="N2310">SUMPRODUCT(([1]OUT_FinalEnergyCons!$B$4:$B$10000="var_ncap")*1, (ISNUMBER(SEARCH("SCOM-SHSOLBR",[1]OUT_FinalEnergyCons!$A$4:$A$10000)))*1,[1]OUT_FinalEnergyCons!L$4:L$10000)</f>
        <v>2.4162952040950401E-2</v>
      </c>
      <c r="O2310" s="1" cm="1">
        <f t="array" ref="O2310">SUMPRODUCT(([1]OUT_FinalEnergyCons!$B$4:$B$10000="var_ncap")*1, (ISNUMBER(SEARCH("SCOM-SHSOLBR",[1]OUT_FinalEnergyCons!$A$4:$A$10000)))*1,[1]OUT_FinalEnergyCons!M$4:M$10000)</f>
        <v>4.5492500714635099E-3</v>
      </c>
      <c r="P2310" s="1" cm="1">
        <f t="array" ref="P2310">SUMPRODUCT(([1]OUT_FinalEnergyCons!$B$4:$B$10000="var_ncap")*1, (ISNUMBER(SEARCH("SCOM-SHSOLBR",[1]OUT_FinalEnergyCons!$A$4:$A$10000)))*1,[1]OUT_FinalEnergyCons!N$4:N$10000)</f>
        <v>8.4399589330227606E-2</v>
      </c>
      <c r="Q2310" s="1" cm="1">
        <f t="array" ref="Q2310">SUMPRODUCT(([1]OUT_FinalEnergyCons!$B$4:$B$10000="var_ncap")*1, (ISNUMBER(SEARCH("SCOM-SHSOLBR",[1]OUT_FinalEnergyCons!$A$4:$A$10000)))*1,[1]OUT_FinalEnergyCons!O$4:O$10000)</f>
        <v>3.02014634271686E-2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2.7487596250630301E-4</v>
      </c>
      <c r="J2311" s="1">
        <f t="shared" si="2316"/>
        <v>3.5781402232606599E-4</v>
      </c>
      <c r="K2311" s="1">
        <f t="shared" si="2316"/>
        <v>3.1928333718522599E-4</v>
      </c>
      <c r="L2311" s="1">
        <f t="shared" si="2316"/>
        <v>3.5417144813757201E-5</v>
      </c>
      <c r="M2311" s="1">
        <f t="shared" si="2316"/>
        <v>1.90685263259582E-3</v>
      </c>
      <c r="N2311" s="1">
        <f t="shared" si="2316"/>
        <v>5.1062184192255998E-5</v>
      </c>
      <c r="O2311" s="1">
        <f t="shared" si="2316"/>
        <v>3.8322863651402499E-3</v>
      </c>
      <c r="P2311" s="1">
        <f>P2312</f>
        <v>7.2423191052685002E-3</v>
      </c>
      <c r="Q2311" s="1">
        <f>Q2312</f>
        <v>3.0066726078990401E-4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2.7487596250630301E-4</v>
      </c>
      <c r="J2312" s="1" cm="1">
        <f t="array" ref="J2312">SUMPRODUCT(([1]OUT_FinalEnergyCons!$B$4:$B$10000="var_ncap")*1, (ISNUMBER(SEARCH("SCOM-SHH2BR",[1]OUT_FinalEnergyCons!$A$4:$A$10000)))*1,[1]OUT_FinalEnergyCons!H$4:H$10000)</f>
        <v>3.5781402232606599E-4</v>
      </c>
      <c r="K2312" s="1" cm="1">
        <f t="array" ref="K2312">SUMPRODUCT(([1]OUT_FinalEnergyCons!$B$4:$B$10000="var_ncap")*1, (ISNUMBER(SEARCH("SCOM-SHH2BR",[1]OUT_FinalEnergyCons!$A$4:$A$10000)))*1,[1]OUT_FinalEnergyCons!I$4:I$10000)</f>
        <v>3.1928333718522599E-4</v>
      </c>
      <c r="L2312" s="1" cm="1">
        <f t="array" ref="L2312">SUMPRODUCT(([1]OUT_FinalEnergyCons!$B$4:$B$10000="var_ncap")*1, (ISNUMBER(SEARCH("SCOM-SHH2BR",[1]OUT_FinalEnergyCons!$A$4:$A$10000)))*1,[1]OUT_FinalEnergyCons!J$4:J$10000)</f>
        <v>3.5417144813757201E-5</v>
      </c>
      <c r="M2312" s="1" cm="1">
        <f t="array" ref="M2312">SUMPRODUCT(([1]OUT_FinalEnergyCons!$B$4:$B$10000="var_ncap")*1, (ISNUMBER(SEARCH("SCOM-SHH2BR",[1]OUT_FinalEnergyCons!$A$4:$A$10000)))*1,[1]OUT_FinalEnergyCons!K$4:K$10000)</f>
        <v>1.90685263259582E-3</v>
      </c>
      <c r="N2312" s="1" cm="1">
        <f t="array" ref="N2312">SUMPRODUCT(([1]OUT_FinalEnergyCons!$B$4:$B$10000="var_ncap")*1, (ISNUMBER(SEARCH("SCOM-SHH2BR",[1]OUT_FinalEnergyCons!$A$4:$A$10000)))*1,[1]OUT_FinalEnergyCons!L$4:L$10000)</f>
        <v>5.1062184192255998E-5</v>
      </c>
      <c r="O2312" s="1" cm="1">
        <f t="array" ref="O2312">SUMPRODUCT(([1]OUT_FinalEnergyCons!$B$4:$B$10000="var_ncap")*1, (ISNUMBER(SEARCH("SCOM-SHH2BR",[1]OUT_FinalEnergyCons!$A$4:$A$10000)))*1,[1]OUT_FinalEnergyCons!M$4:M$10000)</f>
        <v>3.8322863651402499E-3</v>
      </c>
      <c r="P2312" s="1" cm="1">
        <f t="array" ref="P2312">SUMPRODUCT(([1]OUT_FinalEnergyCons!$B$4:$B$10000="var_ncap")*1, (ISNUMBER(SEARCH("SCOM-SHH2BR",[1]OUT_FinalEnergyCons!$A$4:$A$10000)))*1,[1]OUT_FinalEnergyCons!N$4:N$10000)</f>
        <v>7.2423191052685002E-3</v>
      </c>
      <c r="Q2312" s="1" cm="1">
        <f t="array" ref="Q2312">SUMPRODUCT(([1]OUT_FinalEnergyCons!$B$4:$B$10000="var_ncap")*1, (ISNUMBER(SEARCH("SCOM-SHH2BR",[1]OUT_FinalEnergyCons!$A$4:$A$10000)))*1,[1]OUT_FinalEnergyCons!O$4:O$10000)</f>
        <v>3.0066726078990401E-4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5.8726872070713097E-4</v>
      </c>
      <c r="G2313" s="3">
        <f t="shared" si="2317"/>
        <v>1.1440792722901199E-5</v>
      </c>
      <c r="H2313" s="3">
        <f t="shared" si="2317"/>
        <v>2.4436380545429201E-5</v>
      </c>
      <c r="I2313" s="3">
        <f t="shared" si="2317"/>
        <v>1.0120180818068442E-3</v>
      </c>
      <c r="J2313" s="3">
        <f t="shared" si="2317"/>
        <v>3.614644573672764E-3</v>
      </c>
      <c r="K2313" s="3">
        <f t="shared" si="2317"/>
        <v>4.1602258367189658E-3</v>
      </c>
      <c r="L2313" s="3">
        <f t="shared" ref="L2313:O2313" si="2318">SUM(L2314,L2318,L2321)</f>
        <v>1.1556561022858151E-3</v>
      </c>
      <c r="M2313" s="3">
        <f t="shared" si="2318"/>
        <v>2.3070328928338248E-2</v>
      </c>
      <c r="N2313" s="3">
        <f t="shared" si="2318"/>
        <v>9.1464828398220039E-4</v>
      </c>
      <c r="O2313" s="3">
        <f t="shared" si="2318"/>
        <v>4.494797029577443E-2</v>
      </c>
      <c r="P2313" s="3">
        <f>SUM(P2314,P2318,P2321)</f>
        <v>1.1295654507691598E-2</v>
      </c>
      <c r="Q2313" s="3">
        <f>SUM(Q2314,Q2318,Q2321)</f>
        <v>3.3190986177551042E-2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5.8726872070713097E-4</v>
      </c>
      <c r="G2314" s="1" cm="1">
        <f t="array" ref="G2314">SUMPRODUCT(ISNUMBER(SEARCH("SUP_ELCH2*",[1]OUT_SyntheticFuels!$C$4:$C$1000))*1,("var_ncap"=[1]OUT_SyntheticFuels!$B$4:$B$1000)*1,[1]OUT_SyntheticFuels!F$4:F$1000)</f>
        <v>1.1440792722901199E-5</v>
      </c>
      <c r="H2314" s="1" cm="1">
        <f t="array" ref="H2314">SUMPRODUCT(ISNUMBER(SEARCH("SUP_ELCH2*",[1]OUT_SyntheticFuels!$C$4:$C$1000))*1,("var_ncap"=[1]OUT_SyntheticFuels!$B$4:$B$1000)*1,[1]OUT_SyntheticFuels!G$4:G$1000)</f>
        <v>2.4436380545429201E-5</v>
      </c>
      <c r="I2314" s="1" cm="1">
        <f t="array" ref="I2314">SUMPRODUCT(ISNUMBER(SEARCH("SUP_ELCH2*",[1]OUT_SyntheticFuels!$C$4:$C$1000))*1,("var_ncap"=[1]OUT_SyntheticFuels!$B$4:$B$1000)*1,[1]OUT_SyntheticFuels!H$4:H$1000)</f>
        <v>1.0095570575598973E-3</v>
      </c>
      <c r="J2314" s="1" cm="1">
        <f t="array" ref="J2314">SUMPRODUCT(ISNUMBER(SEARCH("SUP_ELCH2*",[1]OUT_SyntheticFuels!$C$4:$C$1000))*1,("var_ncap"=[1]OUT_SyntheticFuels!$B$4:$B$1000)*1,[1]OUT_SyntheticFuels!I$4:I$1000)</f>
        <v>3.6104877053113279E-3</v>
      </c>
      <c r="K2314" s="1" cm="1">
        <f t="array" ref="K2314">SUMPRODUCT(ISNUMBER(SEARCH("SUP_ELCH2*",[1]OUT_SyntheticFuels!$C$4:$C$1000))*1,("var_ncap"=[1]OUT_SyntheticFuels!$B$4:$B$1000)*1,[1]OUT_SyntheticFuels!J$4:J$1000)</f>
        <v>4.1551071758470174E-3</v>
      </c>
      <c r="L2314" s="1" cm="1">
        <f t="array" ref="L2314">SUMPRODUCT(ISNUMBER(SEARCH("SUP_ELCH2*",[1]OUT_SyntheticFuels!$C$4:$C$1000))*1,("var_ncap"=[1]OUT_SyntheticFuels!$B$4:$B$1000)*1,[1]OUT_SyntheticFuels!K$4:K$1000)</f>
        <v>1.147301188417044E-3</v>
      </c>
      <c r="M2314" s="1" cm="1">
        <f t="array" ref="M2314">SUMPRODUCT(ISNUMBER(SEARCH("SUP_ELCH2*",[1]OUT_SyntheticFuels!$C$4:$C$1000))*1,("var_ncap"=[1]OUT_SyntheticFuels!$B$4:$B$1000)*1,[1]OUT_SyntheticFuels!L$4:L$1000)</f>
        <v>2.1627262114549021E-2</v>
      </c>
      <c r="N2314" s="1" cm="1">
        <f t="array" ref="N2314">SUMPRODUCT(ISNUMBER(SEARCH("SUP_ELCH2*",[1]OUT_SyntheticFuels!$C$4:$C$1000))*1,("var_ncap"=[1]OUT_SyntheticFuels!$B$4:$B$1000)*1,[1]OUT_SyntheticFuels!M$4:M$1000)</f>
        <v>8.9580504541652553E-4</v>
      </c>
      <c r="O2314" s="1" cm="1">
        <f t="array" ref="O2314">SUMPRODUCT(ISNUMBER(SEARCH("SUP_ELCH2*",[1]OUT_SyntheticFuels!$C$4:$C$1000))*1,("var_ncap"=[1]OUT_SyntheticFuels!$B$4:$B$1000)*1,[1]OUT_SyntheticFuels!N$4:N$1000)</f>
        <v>4.4067704952644761E-2</v>
      </c>
      <c r="P2314" s="1" cm="1">
        <f t="array" ref="P2314">SUMPRODUCT(ISNUMBER(SEARCH("SUP_ELCH2*",[1]OUT_SyntheticFuels!$C$4:$C$1000))*1,("var_ncap"=[1]OUT_SyntheticFuels!$B$4:$B$1000)*1,[1]OUT_SyntheticFuels!O$4:O$1000)</f>
        <v>1.1200509247729841E-2</v>
      </c>
      <c r="Q2314" s="1" cm="1">
        <f t="array" ref="Q2314">SUMPRODUCT(ISNUMBER(SEARCH("SUP_ELCH2*",[1]OUT_SyntheticFuels!$C$4:$C$1000))*1,("var_ncap"=[1]OUT_SyntheticFuels!$B$4:$B$1000)*1,[1]OUT_SyntheticFuels!P$4:P$1000)</f>
        <v>2.963984790121639E-2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5.8726872070713097E-4</v>
      </c>
      <c r="G2315" s="1">
        <f t="shared" si="2321"/>
        <v>1.1440792722901199E-5</v>
      </c>
      <c r="H2315" s="1">
        <f t="shared" si="2321"/>
        <v>2.4436380545429201E-5</v>
      </c>
      <c r="I2315" s="1">
        <f t="shared" si="2321"/>
        <v>9.7841244368614502E-4</v>
      </c>
      <c r="J2315" s="1">
        <f t="shared" si="2321"/>
        <v>3.4391208001873599E-3</v>
      </c>
      <c r="K2315" s="1">
        <f t="shared" si="2321"/>
        <v>2.1763048663644394E-3</v>
      </c>
      <c r="L2315" s="1">
        <f t="shared" ref="L2315:O2315" si="2322">L2314-L2316-L2317</f>
        <v>3.3002932579986801E-4</v>
      </c>
      <c r="M2315" s="1">
        <f t="shared" si="2322"/>
        <v>1.86465880898188E-2</v>
      </c>
      <c r="N2315" s="1">
        <f t="shared" si="2322"/>
        <v>7.7604347127848599E-4</v>
      </c>
      <c r="O2315" s="1">
        <f t="shared" si="2322"/>
        <v>3.9860203719488702E-2</v>
      </c>
      <c r="P2315" s="1">
        <f>P2314-P2316-P2317</f>
        <v>1.1134197744649002E-2</v>
      </c>
      <c r="Q2315" s="1">
        <f>Q2314-Q2316-Q2317</f>
        <v>2.1612379702845998E-2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3.1144613873752197E-5</v>
      </c>
      <c r="J2316" s="1" cm="1">
        <f t="array" ref="J2316">SUMPRODUCT(ISNUMBER(SEARCH("SUP_ELCH2*D",[1]OUT_SyntheticFuels!$C$4:$C$1000))*1,("var_ncap"=[1]OUT_SyntheticFuels!$B$4:$B$1000)*1,[1]OUT_SyntheticFuels!I$4:I$1000)</f>
        <v>1.7136690512396799E-4</v>
      </c>
      <c r="K2316" s="1" cm="1">
        <f t="array" ref="K2316">SUMPRODUCT(ISNUMBER(SEARCH("SUP_ELCH2*D",[1]OUT_SyntheticFuels!$C$4:$C$1000))*1,("var_ncap"=[1]OUT_SyntheticFuels!$B$4:$B$1000)*1,[1]OUT_SyntheticFuels!J$4:J$1000)</f>
        <v>3.5228831707803801E-4</v>
      </c>
      <c r="L2316" s="1" cm="1">
        <f t="array" ref="L2316">SUMPRODUCT(ISNUMBER(SEARCH("SUP_ELCH2*D",[1]OUT_SyntheticFuels!$C$4:$C$1000))*1,("var_ncap"=[1]OUT_SyntheticFuels!$B$4:$B$1000)*1,[1]OUT_SyntheticFuels!K$4:K$1000)</f>
        <v>1.4731144507314499E-4</v>
      </c>
      <c r="M2316" s="1" cm="1">
        <f t="array" ref="M2316">SUMPRODUCT(ISNUMBER(SEARCH("SUP_ELCH2*D",[1]OUT_SyntheticFuels!$C$4:$C$1000))*1,("var_ncap"=[1]OUT_SyntheticFuels!$B$4:$B$1000)*1,[1]OUT_SyntheticFuels!L$4:L$1000)</f>
        <v>1.8855523700928099E-4</v>
      </c>
      <c r="N2316" s="1" cm="1">
        <f t="array" ref="N2316">SUMPRODUCT(ISNUMBER(SEARCH("SUP_ELCH2*D",[1]OUT_SyntheticFuels!$C$4:$C$1000))*1,("var_ncap"=[1]OUT_SyntheticFuels!$B$4:$B$1000)*1,[1]OUT_SyntheticFuels!M$4:M$1000)</f>
        <v>6.9634993509571193E-5</v>
      </c>
      <c r="O2316" s="1" cm="1">
        <f t="array" ref="O2316">SUMPRODUCT(ISNUMBER(SEARCH("SUP_ELCH2*D",[1]OUT_SyntheticFuels!$C$4:$C$1000))*1,("var_ncap"=[1]OUT_SyntheticFuels!$B$4:$B$1000)*1,[1]OUT_SyntheticFuels!N$4:N$1000)</f>
        <v>5.0850049264005001E-4</v>
      </c>
      <c r="P2316" s="1" cm="1">
        <f t="array" ref="P2316">SUMPRODUCT(ISNUMBER(SEARCH("SUP_ELCH2*D",[1]OUT_SyntheticFuels!$C$4:$C$1000))*1,("var_ncap"=[1]OUT_SyntheticFuels!$B$4:$B$1000)*1,[1]OUT_SyntheticFuels!O$4:O$1000)</f>
        <v>3.8068960766354802E-5</v>
      </c>
      <c r="Q2316" s="1" cm="1">
        <f t="array" ref="Q2316">SUMPRODUCT(ISNUMBER(SEARCH("SUP_ELCH2*D",[1]OUT_SyntheticFuels!$C$4:$C$1000))*1,("var_ncap"=[1]OUT_SyntheticFuels!$B$4:$B$1000)*1,[1]OUT_SyntheticFuels!P$4:P$1000)</f>
        <v>1.00539340398259E-3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1.6265139924045401E-3</v>
      </c>
      <c r="L2317" s="1" cm="1">
        <f t="array" ref="L2317">SUMPRODUCT(ISNUMBER(SEARCH("SUP_ELCH2*SOEC*",[1]OUT_SyntheticFuels!$C$4:$C$1000))*1,("var_ncap"=[1]OUT_SyntheticFuels!$B$4:$B$1000)*1,[1]OUT_SyntheticFuels!K$4:K$1000)</f>
        <v>6.6996041754403097E-4</v>
      </c>
      <c r="M2317" s="1" cm="1">
        <f t="array" ref="M2317">SUMPRODUCT(ISNUMBER(SEARCH("SUP_ELCH2*SOEC*",[1]OUT_SyntheticFuels!$C$4:$C$1000))*1,("var_ncap"=[1]OUT_SyntheticFuels!$B$4:$B$1000)*1,[1]OUT_SyntheticFuels!L$4:L$1000)</f>
        <v>2.7921187877209398E-3</v>
      </c>
      <c r="N2317" s="1" cm="1">
        <f t="array" ref="N2317">SUMPRODUCT(ISNUMBER(SEARCH("SUP_ELCH2*SOEC*",[1]OUT_SyntheticFuels!$C$4:$C$1000))*1,("var_ncap"=[1]OUT_SyntheticFuels!$B$4:$B$1000)*1,[1]OUT_SyntheticFuels!M$4:M$1000)</f>
        <v>5.01265806284683E-5</v>
      </c>
      <c r="O2317" s="1" cm="1">
        <f t="array" ref="O2317">SUMPRODUCT(ISNUMBER(SEARCH("SUP_ELCH2*SOEC*",[1]OUT_SyntheticFuels!$C$4:$C$1000))*1,("var_ncap"=[1]OUT_SyntheticFuels!$B$4:$B$1000)*1,[1]OUT_SyntheticFuels!N$4:N$1000)</f>
        <v>3.6990007405160101E-3</v>
      </c>
      <c r="P2317" s="1" cm="1">
        <f t="array" ref="P2317">SUMPRODUCT(ISNUMBER(SEARCH("SUP_ELCH2*SOEC*",[1]OUT_SyntheticFuels!$C$4:$C$1000))*1,("var_ncap"=[1]OUT_SyntheticFuels!$B$4:$B$1000)*1,[1]OUT_SyntheticFuels!O$4:O$1000)</f>
        <v>2.8242542314485201E-5</v>
      </c>
      <c r="Q2317" s="1" cm="1">
        <f t="array" ref="Q2317">SUMPRODUCT(ISNUMBER(SEARCH("SUP_ELCH2*SOEC*",[1]OUT_SyntheticFuels!$C$4:$C$1000))*1,("var_ncap"=[1]OUT_SyntheticFuels!$B$4:$B$1000)*1,[1]OUT_SyntheticFuels!P$4:P$1000)</f>
        <v>7.0220747943878E-3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2.46102424694697E-6</v>
      </c>
      <c r="J2318" s="1">
        <f t="shared" si="2323"/>
        <v>4.15686836143611E-6</v>
      </c>
      <c r="K2318" s="1">
        <f t="shared" si="2323"/>
        <v>5.1186608719482304E-6</v>
      </c>
      <c r="L2318" s="1">
        <f t="shared" ref="L2318:O2318" si="2324">SUM(L2319:L2320)</f>
        <v>8.3549138687711999E-6</v>
      </c>
      <c r="M2318" s="1">
        <f t="shared" si="2324"/>
        <v>6.9193834304663105E-4</v>
      </c>
      <c r="N2318" s="1">
        <f t="shared" si="2324"/>
        <v>1.35566756292177E-5</v>
      </c>
      <c r="O2318" s="1">
        <f t="shared" si="2324"/>
        <v>2.8616130044781002E-4</v>
      </c>
      <c r="P2318" s="1">
        <f>SUM(P2319:P2320)</f>
        <v>2.2217235242667899E-5</v>
      </c>
      <c r="Q2318" s="1">
        <f>SUM(Q2319:Q2320)</f>
        <v>1.1943171768242799E-3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2.46102424694697E-6</v>
      </c>
      <c r="J2319" s="1" cm="1">
        <f t="array" ref="J2319">SUMPRODUCT(ISNUMBER(SEARCH("SUP_NGAH2",[1]OUT_SyntheticFuels!$C$4:$C$1000))*1,("var_ncap"=[1]OUT_SyntheticFuels!$B$4:$B$1000)*1,[1]OUT_SyntheticFuels!I$4:I$1000)-J2320</f>
        <v>4.15686836143611E-6</v>
      </c>
      <c r="K2319" s="1" cm="1">
        <f t="array" ref="K2319">SUMPRODUCT(ISNUMBER(SEARCH("SUP_NGAH2",[1]OUT_SyntheticFuels!$C$4:$C$1000))*1,("var_ncap"=[1]OUT_SyntheticFuels!$B$4:$B$1000)*1,[1]OUT_SyntheticFuels!J$4:J$1000)-K2320</f>
        <v>5.1186608719482304E-6</v>
      </c>
      <c r="L2319" s="1" cm="1">
        <f t="array" ref="L2319">SUMPRODUCT(ISNUMBER(SEARCH("SUP_NGAH2",[1]OUT_SyntheticFuels!$C$4:$C$1000))*1,("var_ncap"=[1]OUT_SyntheticFuels!$B$4:$B$1000)*1,[1]OUT_SyntheticFuels!K$4:K$1000)-L2320</f>
        <v>8.3549138687711999E-6</v>
      </c>
      <c r="M2319" s="1" cm="1">
        <f t="array" ref="M2319">SUMPRODUCT(ISNUMBER(SEARCH("SUP_NGAH2",[1]OUT_SyntheticFuels!$C$4:$C$1000))*1,("var_ncap"=[1]OUT_SyntheticFuels!$B$4:$B$1000)*1,[1]OUT_SyntheticFuels!L$4:L$1000)-M2320</f>
        <v>6.9193834304663105E-4</v>
      </c>
      <c r="N2319" s="1" cm="1">
        <f t="array" ref="N2319">SUMPRODUCT(ISNUMBER(SEARCH("SUP_NGAH2",[1]OUT_SyntheticFuels!$C$4:$C$1000))*1,("var_ncap"=[1]OUT_SyntheticFuels!$B$4:$B$1000)*1,[1]OUT_SyntheticFuels!M$4:M$1000)-N2320</f>
        <v>1.35566756292177E-5</v>
      </c>
      <c r="O2319" s="1" cm="1">
        <f t="array" ref="O2319">SUMPRODUCT(ISNUMBER(SEARCH("SUP_NGAH2",[1]OUT_SyntheticFuels!$C$4:$C$1000))*1,("var_ncap"=[1]OUT_SyntheticFuels!$B$4:$B$1000)*1,[1]OUT_SyntheticFuels!N$4:N$1000)-O2320</f>
        <v>2.8616130044781002E-4</v>
      </c>
      <c r="P2319" s="1" cm="1">
        <f t="array" ref="P2319">SUMPRODUCT(ISNUMBER(SEARCH("SUP_NGAH2",[1]OUT_SyntheticFuels!$C$4:$C$1000))*1,("var_ncap"=[1]OUT_SyntheticFuels!$B$4:$B$1000)*1,[1]OUT_SyntheticFuels!O$4:O$1000)-P2320</f>
        <v>2.2217235242667899E-5</v>
      </c>
      <c r="Q2319" s="1" cm="1">
        <f t="array" ref="Q2319">SUMPRODUCT(ISNUMBER(SEARCH("SUP_NGAH2",[1]OUT_SyntheticFuels!$C$4:$C$1000))*1,("var_ncap"=[1]OUT_SyntheticFuels!$B$4:$B$1000)*1,[1]OUT_SyntheticFuels!P$4:P$1000)-Q2320</f>
        <v>1.1943171768242799E-3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0</v>
      </c>
      <c r="L2320" s="1" cm="1">
        <f t="array" ref="L2320">SUMPRODUCT(ISNUMBER(SEARCH("SUP_NGAH2CCS",[1]OUT_SyntheticFuels!$C$4:$C$1000))*1,("var_ncap"=[1]OUT_SyntheticFuels!$B$4:$B$1000)*1,[1]OUT_SyntheticFuels!K$4:K$1000)</f>
        <v>0</v>
      </c>
      <c r="M2320" s="1" cm="1">
        <f t="array" ref="M2320">SUMPRODUCT(ISNUMBER(SEARCH("SUP_NGAH2CCS",[1]OUT_SyntheticFuels!$C$4:$C$1000))*1,("var_ncap"=[1]OUT_SyntheticFuels!$B$4:$B$1000)*1,[1]OUT_SyntheticFuels!L$4:L$1000)</f>
        <v>0</v>
      </c>
      <c r="N2320" s="1" cm="1">
        <f t="array" ref="N2320">SUMPRODUCT(ISNUMBER(SEARCH("SUP_NGAH2CCS",[1]OUT_SyntheticFuels!$C$4:$C$1000))*1,("var_ncap"=[1]OUT_SyntheticFuels!$B$4:$B$1000)*1,[1]OUT_SyntheticFuels!M$4:M$1000)</f>
        <v>0</v>
      </c>
      <c r="O2320" s="1" cm="1">
        <f t="array" ref="O2320">SUMPRODUCT(ISNUMBER(SEARCH("SUP_NGAH2CCS",[1]OUT_SyntheticFuels!$C$4:$C$1000))*1,("var_ncap"=[1]OUT_SyntheticFuels!$B$4:$B$1000)*1,[1]OUT_SyntheticFuels!N$4:N$1000)</f>
        <v>0</v>
      </c>
      <c r="P2320" s="1" cm="1">
        <f t="array" ref="P2320">SUMPRODUCT(ISNUMBER(SEARCH("SUP_NGAH2CCS",[1]OUT_SyntheticFuels!$C$4:$C$1000))*1,("var_ncap"=[1]OUT_SyntheticFuels!$B$4:$B$1000)*1,[1]OUT_SyntheticFuels!O$4:O$1000)</f>
        <v>0</v>
      </c>
      <c r="Q2320" s="1" cm="1">
        <f t="array" ref="Q2320">SUMPRODUCT(ISNUMBER(SEARCH("SUP_NGAH2CCS",[1]OUT_SyntheticFuels!$C$4:$C$1000))*1,("var_ncap"=[1]OUT_SyntheticFuels!$B$4:$B$1000)*1,[1]OUT_SyntheticFuels!P$4:P$1000)</f>
        <v>0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7.5112847074259399E-4</v>
      </c>
      <c r="N2321" s="1">
        <f t="shared" si="2326"/>
        <v>5.28656293645719E-6</v>
      </c>
      <c r="O2321" s="1">
        <f t="shared" si="2326"/>
        <v>5.9410404268185396E-4</v>
      </c>
      <c r="P2321" s="1">
        <f>SUM(P2322:P2323)</f>
        <v>7.2928024719090006E-5</v>
      </c>
      <c r="Q2321" s="1">
        <f>SUM(Q2322:Q2323)</f>
        <v>2.3568210995103698E-3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7.5112847074259399E-4</v>
      </c>
      <c r="N2322" s="1" cm="1">
        <f t="array" ref="N2322">SUMPRODUCT(ISNUMBER(SEARCH("SUP_WODH2",[1]OUT_SyntheticFuels!$C$4:$C$1000))*1,("var_ncap"=[1]OUT_SyntheticFuels!$B$4:$B$1000)*1,[1]OUT_SyntheticFuels!M$4:M$1000)-N2323</f>
        <v>5.28656293645719E-6</v>
      </c>
      <c r="O2322" s="1" cm="1">
        <f t="array" ref="O2322">SUMPRODUCT(ISNUMBER(SEARCH("SUP_WODH2",[1]OUT_SyntheticFuels!$C$4:$C$1000))*1,("var_ncap"=[1]OUT_SyntheticFuels!$B$4:$B$1000)*1,[1]OUT_SyntheticFuels!N$4:N$1000)-O2323</f>
        <v>5.9410404268185396E-4</v>
      </c>
      <c r="P2322" s="1" cm="1">
        <f t="array" ref="P2322">SUMPRODUCT(ISNUMBER(SEARCH("SUP_WODH2",[1]OUT_SyntheticFuels!$C$4:$C$1000))*1,("var_ncap"=[1]OUT_SyntheticFuels!$B$4:$B$1000)*1,[1]OUT_SyntheticFuels!O$4:O$1000)-P2323</f>
        <v>7.2928024719090006E-5</v>
      </c>
      <c r="Q2322" s="1" cm="1">
        <f t="array" ref="Q2322">SUMPRODUCT(ISNUMBER(SEARCH("SUP_WODH2",[1]OUT_SyntheticFuels!$C$4:$C$1000))*1,("var_ncap"=[1]OUT_SyntheticFuels!$B$4:$B$1000)*1,[1]OUT_SyntheticFuels!P$4:P$1000)-Q2323</f>
        <v>2.3568210995103698E-3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</v>
      </c>
      <c r="N2323" s="1" cm="1">
        <f t="array" ref="N2323">SUMPRODUCT(ISNUMBER(SEARCH("SUP_WODH2CCS",[1]OUT_SyntheticFuels!$C$4:$C$1000))*1,("var_ncap"=[1]OUT_SyntheticFuels!$B$4:$B$1000)*1,[1]OUT_SyntheticFuels!M$4:M$1000)</f>
        <v>0</v>
      </c>
      <c r="O2323" s="1" cm="1">
        <f t="array" ref="O2323">SUMPRODUCT(ISNUMBER(SEARCH("SUP_WODH2CCS",[1]OUT_SyntheticFuels!$C$4:$C$1000))*1,("var_ncap"=[1]OUT_SyntheticFuels!$B$4:$B$1000)*1,[1]OUT_SyntheticFuels!N$4:N$1000)</f>
        <v>0</v>
      </c>
      <c r="P2323" s="1" cm="1">
        <f t="array" ref="P2323">SUMPRODUCT(ISNUMBER(SEARCH("SUP_WODH2CCS",[1]OUT_SyntheticFuels!$C$4:$C$1000))*1,("var_ncap"=[1]OUT_SyntheticFuels!$B$4:$B$1000)*1,[1]OUT_SyntheticFuels!O$4:O$1000)</f>
        <v>0</v>
      </c>
      <c r="Q2323" s="1" cm="1">
        <f t="array" ref="Q2323">SUMPRODUCT(ISNUMBER(SEARCH("SUP_WODH2CCS",[1]OUT_SyntheticFuels!$C$4:$C$1000))*1,("var_ncap"=[1]OUT_SyntheticFuels!$B$4:$B$1000)*1,[1]OUT_SyntheticFuels!P$4:P$1000)</f>
        <v>0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1.2053506783662199E-6</v>
      </c>
      <c r="G2325" s="7" cm="1">
        <f t="array" ref="G2325">SUMPRODUCT(("CT_CWODBDS"=[1]OUT_SyntheticFuels!$C$4:$C$1000)*1,("var_ncap"=[1]OUT_SyntheticFuels!$B$4:$B$1000)*1,[1]OUT_SyntheticFuels!F$4:F$1000)</f>
        <v>8.1238223583184298E-7</v>
      </c>
      <c r="H2325" s="7" cm="1">
        <f t="array" ref="H2325">SUMPRODUCT(("CT_CWODBDS"=[1]OUT_SyntheticFuels!$C$4:$C$1000)*1,("var_ncap"=[1]OUT_SyntheticFuels!$B$4:$B$1000)*1,[1]OUT_SyntheticFuels!G$4:G$1000)</f>
        <v>8.2253694551793295E-7</v>
      </c>
      <c r="I2325" s="7" cm="1">
        <f t="array" ref="I2325">SUMPRODUCT(("CT_CWODBDS"=[1]OUT_SyntheticFuels!$C$4:$C$1000)*1,("var_ncap"=[1]OUT_SyntheticFuels!$B$4:$B$1000)*1,[1]OUT_SyntheticFuels!H$4:H$1000)</f>
        <v>8.2795724928799404E-7</v>
      </c>
      <c r="J2325" s="7" cm="1">
        <f t="array" ref="J2325">SUMPRODUCT(("CT_CWODBDS"=[1]OUT_SyntheticFuels!$C$4:$C$1000)*1,("var_ncap"=[1]OUT_SyntheticFuels!$B$4:$B$1000)*1,[1]OUT_SyntheticFuels!I$4:I$1000)</f>
        <v>8.26936918820743E-5</v>
      </c>
      <c r="K2325" s="7" cm="1">
        <f t="array" ref="K2325">SUMPRODUCT(("CT_CWODBDS"=[1]OUT_SyntheticFuels!$C$4:$C$1000)*1,("var_ncap"=[1]OUT_SyntheticFuels!$B$4:$B$1000)*1,[1]OUT_SyntheticFuels!J$4:J$1000)</f>
        <v>8.8379632070303393E-5</v>
      </c>
      <c r="L2325" s="7" cm="1">
        <f t="array" ref="L2325">SUMPRODUCT(("CT_CWODBDS"=[1]OUT_SyntheticFuels!$C$4:$C$1000)*1,("var_ncap"=[1]OUT_SyntheticFuels!$B$4:$B$1000)*1,[1]OUT_SyntheticFuels!K$4:K$1000)</f>
        <v>2.9620774800324499E-5</v>
      </c>
      <c r="M2325" s="7" cm="1">
        <f t="array" ref="M2325">SUMPRODUCT(("CT_CWODBDS"=[1]OUT_SyntheticFuels!$C$4:$C$1000)*1,("var_ncap"=[1]OUT_SyntheticFuels!$B$4:$B$1000)*1,[1]OUT_SyntheticFuels!L$4:L$1000)</f>
        <v>6.8105696788154702E-4</v>
      </c>
      <c r="N2325" s="7" cm="1">
        <f t="array" ref="N2325">SUMPRODUCT(("CT_CWODBDS"=[1]OUT_SyntheticFuels!$C$4:$C$1000)*1,("var_ncap"=[1]OUT_SyntheticFuels!$B$4:$B$1000)*1,[1]OUT_SyntheticFuels!M$4:M$1000)</f>
        <v>9.3686280452865694E-5</v>
      </c>
      <c r="O2325" s="7" cm="1">
        <f t="array" ref="O2325">SUMPRODUCT(("CT_CWODBDS"=[1]OUT_SyntheticFuels!$C$4:$C$1000)*1,("var_ncap"=[1]OUT_SyntheticFuels!$B$4:$B$1000)*1,[1]OUT_SyntheticFuels!N$4:N$1000)</f>
        <v>7.0700391335438801E-3</v>
      </c>
      <c r="P2325" s="7" cm="1">
        <f t="array" ref="P2325">SUMPRODUCT(("CT_CWODBDS"=[1]OUT_SyntheticFuels!$C$4:$C$1000)*1,("var_ncap"=[1]OUT_SyntheticFuels!$B$4:$B$1000)*1,[1]OUT_SyntheticFuels!O$4:O$1000)</f>
        <v>6.2835726740442105E-2</v>
      </c>
      <c r="Q2325" s="7" cm="1">
        <f t="array" ref="Q2325">SUMPRODUCT(("CT_CWODBDS"=[1]OUT_SyntheticFuels!$C$4:$C$1000)*1,("var_ncap"=[1]OUT_SyntheticFuels!$B$4:$B$1000)*1,[1]OUT_SyntheticFuels!P$4:P$1000)</f>
        <v>3.8689233327720601E-3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0</v>
      </c>
      <c r="L2326" s="7" cm="1">
        <f t="array" ref="L2326">SUMPRODUCT(("CT_CWODBDSCCS"=[1]OUT_SyntheticFuels!$C$4:$C$1000)*1,("var_ncap"=[1]OUT_SyntheticFuels!$B$4:$B$1000)*1,[1]OUT_SyntheticFuels!K$4:K$1000)</f>
        <v>0</v>
      </c>
      <c r="M2326" s="7" cm="1">
        <f t="array" ref="M2326">SUMPRODUCT(("CT_CWODBDSCCS"=[1]OUT_SyntheticFuels!$C$4:$C$1000)*1,("var_ncap"=[1]OUT_SyntheticFuels!$B$4:$B$1000)*1,[1]OUT_SyntheticFuels!L$4:L$1000)</f>
        <v>0</v>
      </c>
      <c r="N2326" s="7" cm="1">
        <f t="array" ref="N2326">SUMPRODUCT(("CT_CWODBDSCCS"=[1]OUT_SyntheticFuels!$C$4:$C$1000)*1,("var_ncap"=[1]OUT_SyntheticFuels!$B$4:$B$1000)*1,[1]OUT_SyntheticFuels!M$4:M$1000)</f>
        <v>0</v>
      </c>
      <c r="O2326" s="7" cm="1">
        <f t="array" ref="O2326">SUMPRODUCT(("CT_CWODBDSCCS"=[1]OUT_SyntheticFuels!$C$4:$C$1000)*1,("var_ncap"=[1]OUT_SyntheticFuels!$B$4:$B$1000)*1,[1]OUT_SyntheticFuels!N$4:N$1000)</f>
        <v>0</v>
      </c>
      <c r="P2326" s="7" cm="1">
        <f t="array" ref="P2326">SUMPRODUCT(("CT_CWODBDSCCS"=[1]OUT_SyntheticFuels!$C$4:$C$1000)*1,("var_ncap"=[1]OUT_SyntheticFuels!$B$4:$B$1000)*1,[1]OUT_SyntheticFuels!O$4:O$1000)</f>
        <v>0</v>
      </c>
      <c r="Q2326" s="7" cm="1">
        <f t="array" ref="Q2326">SUMPRODUCT(("CT_CWODBDSCCS"=[1]OUT_SyntheticFuels!$C$4:$C$1000)*1,("var_ncap"=[1]OUT_SyntheticFuels!$B$4:$B$1000)*1,[1]OUT_SyntheticFuels!P$4:P$1000)</f>
        <v>0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5.1555572984485903E-3</v>
      </c>
      <c r="G2327" s="7" cm="1">
        <f t="array" ref="G2327">SUMPRODUCT(("CT_CWODETH"=[1]OUT_SyntheticFuels!$C$4:$C$1000)*1,("var_ncap"=[1]OUT_SyntheticFuels!$B$4:$B$1000)*1,[1]OUT_SyntheticFuels!F$4:F$1000)</f>
        <v>7.4912746218349597E-7</v>
      </c>
      <c r="H2327" s="7" cm="1">
        <f t="array" ref="H2327">SUMPRODUCT(("CT_CWODETH"=[1]OUT_SyntheticFuels!$C$4:$C$1000)*1,("var_ncap"=[1]OUT_SyntheticFuels!$B$4:$B$1000)*1,[1]OUT_SyntheticFuels!G$4:G$1000)</f>
        <v>8.2958075480968496E-7</v>
      </c>
      <c r="I2327" s="7" cm="1">
        <f t="array" ref="I2327">SUMPRODUCT(("CT_CWODETH"=[1]OUT_SyntheticFuels!$C$4:$C$1000)*1,("var_ncap"=[1]OUT_SyntheticFuels!$B$4:$B$1000)*1,[1]OUT_SyntheticFuels!H$4:H$1000)</f>
        <v>7.1969146105508595E-7</v>
      </c>
      <c r="J2327" s="7" cm="1">
        <f t="array" ref="J2327">SUMPRODUCT(("CT_CWODETH"=[1]OUT_SyntheticFuels!$C$4:$C$1000)*1,("var_ncap"=[1]OUT_SyntheticFuels!$B$4:$B$1000)*1,[1]OUT_SyntheticFuels!I$4:I$1000)</f>
        <v>6.6859699840276603E-6</v>
      </c>
      <c r="K2327" s="7" cm="1">
        <f t="array" ref="K2327">SUMPRODUCT(("CT_CWODETH"=[1]OUT_SyntheticFuels!$C$4:$C$1000)*1,("var_ncap"=[1]OUT_SyntheticFuels!$B$4:$B$1000)*1,[1]OUT_SyntheticFuels!J$4:J$1000)</f>
        <v>3.3472848495049199E-5</v>
      </c>
      <c r="L2327" s="7" cm="1">
        <f t="array" ref="L2327">SUMPRODUCT(("CT_CWODETH"=[1]OUT_SyntheticFuels!$C$4:$C$1000)*1,("var_ncap"=[1]OUT_SyntheticFuels!$B$4:$B$1000)*1,[1]OUT_SyntheticFuels!K$4:K$1000)</f>
        <v>4.2984746845675202E-5</v>
      </c>
      <c r="M2327" s="7" cm="1">
        <f t="array" ref="M2327">SUMPRODUCT(("CT_CWODETH"=[1]OUT_SyntheticFuels!$C$4:$C$1000)*1,("var_ncap"=[1]OUT_SyntheticFuels!$B$4:$B$1000)*1,[1]OUT_SyntheticFuels!L$4:L$1000)</f>
        <v>7.8712820308667403E-5</v>
      </c>
      <c r="N2327" s="7" cm="1">
        <f t="array" ref="N2327">SUMPRODUCT(("CT_CWODETH"=[1]OUT_SyntheticFuels!$C$4:$C$1000)*1,("var_ncap"=[1]OUT_SyntheticFuels!$B$4:$B$1000)*1,[1]OUT_SyntheticFuels!M$4:M$1000)</f>
        <v>4.3655087574196204E-6</v>
      </c>
      <c r="O2327" s="7" cm="1">
        <f t="array" ref="O2327">SUMPRODUCT(("CT_CWODETH"=[1]OUT_SyntheticFuels!$C$4:$C$1000)*1,("var_ncap"=[1]OUT_SyntheticFuels!$B$4:$B$1000)*1,[1]OUT_SyntheticFuels!N$4:N$1000)</f>
        <v>1.2053164359807E-4</v>
      </c>
      <c r="P2327" s="7" cm="1">
        <f t="array" ref="P2327">SUMPRODUCT(("CT_CWODETH"=[1]OUT_SyntheticFuels!$C$4:$C$1000)*1,("var_ncap"=[1]OUT_SyntheticFuels!$B$4:$B$1000)*1,[1]OUT_SyntheticFuels!O$4:O$1000)</f>
        <v>1.35556325396126E-5</v>
      </c>
      <c r="Q2327" s="7" cm="1">
        <f t="array" ref="Q2327">SUMPRODUCT(("CT_CWODETH"=[1]OUT_SyntheticFuels!$C$4:$C$1000)*1,("var_ncap"=[1]OUT_SyntheticFuels!$B$4:$B$1000)*1,[1]OUT_SyntheticFuels!P$4:P$1000)</f>
        <v>3.0426158197989701E-4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0</v>
      </c>
      <c r="L2328" s="7" cm="1">
        <f t="array" ref="L2328">SUMPRODUCT(("CT_CWODETHCCS"=[1]OUT_SyntheticFuels!$C$4:$C$1000)*1,("var_ncap"=[1]OUT_SyntheticFuels!$B$4:$B$1000)*1,[1]OUT_SyntheticFuels!K$4:K$1000)</f>
        <v>0</v>
      </c>
      <c r="M2328" s="7" cm="1">
        <f t="array" ref="M2328">SUMPRODUCT(("CT_CWODETHCCS"=[1]OUT_SyntheticFuels!$C$4:$C$1000)*1,("var_ncap"=[1]OUT_SyntheticFuels!$B$4:$B$1000)*1,[1]OUT_SyntheticFuels!L$4:L$1000)</f>
        <v>0</v>
      </c>
      <c r="N2328" s="7" cm="1">
        <f t="array" ref="N2328">SUMPRODUCT(("CT_CWODETHCCS"=[1]OUT_SyntheticFuels!$C$4:$C$1000)*1,("var_ncap"=[1]OUT_SyntheticFuels!$B$4:$B$1000)*1,[1]OUT_SyntheticFuels!M$4:M$1000)</f>
        <v>0</v>
      </c>
      <c r="O2328" s="7" cm="1">
        <f t="array" ref="O2328">SUMPRODUCT(("CT_CWODETHCCS"=[1]OUT_SyntheticFuels!$C$4:$C$1000)*1,("var_ncap"=[1]OUT_SyntheticFuels!$B$4:$B$1000)*1,[1]OUT_SyntheticFuels!N$4:N$1000)</f>
        <v>0</v>
      </c>
      <c r="P2328" s="7" cm="1">
        <f t="array" ref="P2328">SUMPRODUCT(("CT_CWODETHCCS"=[1]OUT_SyntheticFuels!$C$4:$C$1000)*1,("var_ncap"=[1]OUT_SyntheticFuels!$B$4:$B$1000)*1,[1]OUT_SyntheticFuels!O$4:O$1000)</f>
        <v>0</v>
      </c>
      <c r="Q2328" s="7" cm="1">
        <f t="array" ref="Q2328">SUMPRODUCT(("CT_CWODETHCCS"=[1]OUT_SyntheticFuels!$C$4:$C$1000)*1,("var_ncap"=[1]OUT_SyntheticFuels!$B$4:$B$1000)*1,[1]OUT_SyntheticFuels!P$4:P$1000)</f>
        <v>0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5.3916164209403497E-2</v>
      </c>
      <c r="G2329" s="7" cm="1">
        <f t="array" ref="G2329">SUMPRODUCT(("SUP_MNRBIO"=[1]OUT_SyntheticFuels!$C$4:$C$1000)*1,("var_ncap"=[1]OUT_SyntheticFuels!$B$4:$B$1000)*1,[1]OUT_SyntheticFuels!F$4:F$1000)</f>
        <v>0.103616748742935</v>
      </c>
      <c r="H2329" s="7" cm="1">
        <f t="array" ref="H2329">SUMPRODUCT(("SUP_MNRBIO"=[1]OUT_SyntheticFuels!$C$4:$C$1000)*1,("var_ncap"=[1]OUT_SyntheticFuels!$B$4:$B$1000)*1,[1]OUT_SyntheticFuels!G$4:G$1000)</f>
        <v>4.8681470267446401E-3</v>
      </c>
      <c r="I2329" s="7" cm="1">
        <f t="array" ref="I2329">SUMPRODUCT(("SUP_MNRBIO"=[1]OUT_SyntheticFuels!$C$4:$C$1000)*1,("var_ncap"=[1]OUT_SyntheticFuels!$B$4:$B$1000)*1,[1]OUT_SyntheticFuels!H$4:H$1000)</f>
        <v>1.15313531254405E-5</v>
      </c>
      <c r="J2329" s="7" cm="1">
        <f t="array" ref="J2329">SUMPRODUCT(("SUP_MNRBIO"=[1]OUT_SyntheticFuels!$C$4:$C$1000)*1,("var_ncap"=[1]OUT_SyntheticFuels!$B$4:$B$1000)*1,[1]OUT_SyntheticFuels!I$4:I$1000)</f>
        <v>4.4031109219920399E-5</v>
      </c>
      <c r="K2329" s="7" cm="1">
        <f t="array" ref="K2329">SUMPRODUCT(("SUP_MNRBIO"=[1]OUT_SyntheticFuels!$C$4:$C$1000)*1,("var_ncap"=[1]OUT_SyntheticFuels!$B$4:$B$1000)*1,[1]OUT_SyntheticFuels!J$4:J$1000)</f>
        <v>7.1483862462271106E-2</v>
      </c>
      <c r="L2329" s="7" cm="1">
        <f t="array" ref="L2329">SUMPRODUCT(("SUP_MNRBIO"=[1]OUT_SyntheticFuels!$C$4:$C$1000)*1,("var_ncap"=[1]OUT_SyntheticFuels!$B$4:$B$1000)*1,[1]OUT_SyntheticFuels!K$4:K$1000)</f>
        <v>9.0068182998518903E-2</v>
      </c>
      <c r="M2329" s="7" cm="1">
        <f t="array" ref="M2329">SUMPRODUCT(("SUP_MNRBIO"=[1]OUT_SyntheticFuels!$C$4:$C$1000)*1,("var_ncap"=[1]OUT_SyntheticFuels!$B$4:$B$1000)*1,[1]OUT_SyntheticFuels!L$4:L$1000)</f>
        <v>8.95027540988157E-4</v>
      </c>
      <c r="N2329" s="7" cm="1">
        <f t="array" ref="N2329">SUMPRODUCT(("SUP_MNRBIO"=[1]OUT_SyntheticFuels!$C$4:$C$1000)*1,("var_ncap"=[1]OUT_SyntheticFuels!$B$4:$B$1000)*1,[1]OUT_SyntheticFuels!M$4:M$1000)</f>
        <v>9.4910465414575103E-3</v>
      </c>
      <c r="O2329" s="7" cm="1">
        <f t="array" ref="O2329">SUMPRODUCT(("SUP_MNRBIO"=[1]OUT_SyntheticFuels!$C$4:$C$1000)*1,("var_ncap"=[1]OUT_SyntheticFuels!$B$4:$B$1000)*1,[1]OUT_SyntheticFuels!N$4:N$1000)</f>
        <v>6.2049636253942199E-2</v>
      </c>
      <c r="P2329" s="7" cm="1">
        <f t="array" ref="P2329">SUMPRODUCT(("SUP_MNRBIO"=[1]OUT_SyntheticFuels!$C$4:$C$1000)*1,("var_ncap"=[1]OUT_SyntheticFuels!$B$4:$B$1000)*1,[1]OUT_SyntheticFuels!O$4:O$1000)</f>
        <v>9.0065720073621097E-2</v>
      </c>
      <c r="Q2329" s="7" cm="1">
        <f t="array" ref="Q2329">SUMPRODUCT(("SUP_MNRBIO"=[1]OUT_SyntheticFuels!$C$4:$C$1000)*1,("var_ncap"=[1]OUT_SyntheticFuels!$B$4:$B$1000)*1,[1]OUT_SyntheticFuels!P$4:P$1000)</f>
        <v>9.72251857648648E-4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4.1059629841923902E-3</v>
      </c>
      <c r="G2330" s="7" cm="1">
        <f t="array" ref="G2330">SUMPRODUCT(("SUP_WSTBIO"=[1]OUT_SyntheticFuels!$C$4:$C$1000)*1,("var_ncap"=[1]OUT_SyntheticFuels!$B$4:$B$1000)*1,[1]OUT_SyntheticFuels!F$4:F$1000)</f>
        <v>7.2935540067041397E-3</v>
      </c>
      <c r="H2330" s="7" cm="1">
        <f t="array" ref="H2330">SUMPRODUCT(("SUP_WSTBIO"=[1]OUT_SyntheticFuels!$C$4:$C$1000)*1,("var_ncap"=[1]OUT_SyntheticFuels!$B$4:$B$1000)*1,[1]OUT_SyntheticFuels!G$4:G$1000)</f>
        <v>4.8778371750217899E-6</v>
      </c>
      <c r="I2330" s="7" cm="1">
        <f t="array" ref="I2330">SUMPRODUCT(("SUP_WSTBIO"=[1]OUT_SyntheticFuels!$C$4:$C$1000)*1,("var_ncap"=[1]OUT_SyntheticFuels!$B$4:$B$1000)*1,[1]OUT_SyntheticFuels!H$4:H$1000)</f>
        <v>7.2850713604022302E-2</v>
      </c>
      <c r="J2330" s="7" cm="1">
        <f t="array" ref="J2330">SUMPRODUCT(("SUP_WSTBIO"=[1]OUT_SyntheticFuels!$C$4:$C$1000)*1,("var_ncap"=[1]OUT_SyntheticFuels!$B$4:$B$1000)*1,[1]OUT_SyntheticFuels!I$4:I$1000)</f>
        <v>0.11685302780005</v>
      </c>
      <c r="K2330" s="7" cm="1">
        <f t="array" ref="K2330">SUMPRODUCT(("SUP_WSTBIO"=[1]OUT_SyntheticFuels!$C$4:$C$1000)*1,("var_ncap"=[1]OUT_SyntheticFuels!$B$4:$B$1000)*1,[1]OUT_SyntheticFuels!J$4:J$1000)</f>
        <v>1.67421132957663E-2</v>
      </c>
      <c r="L2330" s="7" cm="1">
        <f t="array" ref="L2330">SUMPRODUCT(("SUP_WSTBIO"=[1]OUT_SyntheticFuels!$C$4:$C$1000)*1,("var_ncap"=[1]OUT_SyntheticFuels!$B$4:$B$1000)*1,[1]OUT_SyntheticFuels!K$4:K$1000)</f>
        <v>2.3208505143700101E-2</v>
      </c>
      <c r="M2330" s="7" cm="1">
        <f t="array" ref="M2330">SUMPRODUCT(("SUP_WSTBIO"=[1]OUT_SyntheticFuels!$C$4:$C$1000)*1,("var_ncap"=[1]OUT_SyntheticFuels!$B$4:$B$1000)*1,[1]OUT_SyntheticFuels!L$4:L$1000)</f>
        <v>4.3690394588649997E-2</v>
      </c>
      <c r="N2330" s="7" cm="1">
        <f t="array" ref="N2330">SUMPRODUCT(("SUP_WSTBIO"=[1]OUT_SyntheticFuels!$C$4:$C$1000)*1,("var_ncap"=[1]OUT_SyntheticFuels!$B$4:$B$1000)*1,[1]OUT_SyntheticFuels!M$4:M$1000)</f>
        <v>8.3581759822838497E-2</v>
      </c>
      <c r="O2330" s="7" cm="1">
        <f t="array" ref="O2330">SUMPRODUCT(("SUP_WSTBIO"=[1]OUT_SyntheticFuels!$C$4:$C$1000)*1,("var_ncap"=[1]OUT_SyntheticFuels!$B$4:$B$1000)*1,[1]OUT_SyntheticFuels!N$4:N$1000)</f>
        <v>4.99857335666977E-2</v>
      </c>
      <c r="P2330" s="7" cm="1">
        <f t="array" ref="P2330">SUMPRODUCT(("SUP_WSTBIO"=[1]OUT_SyntheticFuels!$C$4:$C$1000)*1,("var_ncap"=[1]OUT_SyntheticFuels!$B$4:$B$1000)*1,[1]OUT_SyntheticFuels!O$4:O$1000)</f>
        <v>2.3204468490225401E-2</v>
      </c>
      <c r="Q2330" s="7" cm="1">
        <f t="array" ref="Q2330">SUMPRODUCT(("SUP_WSTBIO"=[1]OUT_SyntheticFuels!$C$4:$C$1000)*1,("var_ncap"=[1]OUT_SyntheticFuels!$B$4:$B$1000)*1,[1]OUT_SyntheticFuels!P$4:P$1000)</f>
        <v>4.3610351875180198E-2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1.02663830322953E-4</v>
      </c>
      <c r="L2332" s="7" cm="1">
        <f t="array" ref="L2332">SUMPRODUCT(("SUP_WSTHTGBIO"=[1]OUT_SyntheticFuels!$C$4:$C$1000)*1,("var_ncap"=[1]OUT_SyntheticFuels!$B$4:$B$1000)*1,[1]OUT_SyntheticFuels!K$4:K$1000)</f>
        <v>6.7921604522781801E-6</v>
      </c>
      <c r="M2332" s="7" cm="1">
        <f t="array" ref="M2332">SUMPRODUCT(("SUP_WSTHTGBIO"=[1]OUT_SyntheticFuels!$C$4:$C$1000)*1,("var_ncap"=[1]OUT_SyntheticFuels!$B$4:$B$1000)*1,[1]OUT_SyntheticFuels!L$4:L$1000)</f>
        <v>2.9874516784609899E-5</v>
      </c>
      <c r="N2332" s="7" cm="1">
        <f t="array" ref="N2332">SUMPRODUCT(("SUP_WSTHTGBIO"=[1]OUT_SyntheticFuels!$C$4:$C$1000)*1,("var_ncap"=[1]OUT_SyntheticFuels!$B$4:$B$1000)*1,[1]OUT_SyntheticFuels!M$4:M$1000)</f>
        <v>4.6507232870515001E-6</v>
      </c>
      <c r="O2332" s="7" cm="1">
        <f t="array" ref="O2332">SUMPRODUCT(("SUP_WSTHTGBIO"=[1]OUT_SyntheticFuels!$C$4:$C$1000)*1,("var_ncap"=[1]OUT_SyntheticFuels!$B$4:$B$1000)*1,[1]OUT_SyntheticFuels!N$4:N$1000)</f>
        <v>1.28589900566609E-4</v>
      </c>
      <c r="P2332" s="7" cm="1">
        <f t="array" ref="P2332">SUMPRODUCT(("SUP_WSTHTGBIO"=[1]OUT_SyntheticFuels!$C$4:$C$1000)*1,("var_ncap"=[1]OUT_SyntheticFuels!$B$4:$B$1000)*1,[1]OUT_SyntheticFuels!O$4:O$1000)</f>
        <v>2.8044166719591998E-6</v>
      </c>
      <c r="Q2332" s="7" cm="1">
        <f t="array" ref="Q2332">SUMPRODUCT(("SUP_WSTHTGBIO"=[1]OUT_SyntheticFuels!$C$4:$C$1000)*1,("var_ncap"=[1]OUT_SyntheticFuels!$B$4:$B$1000)*1,[1]OUT_SyntheticFuels!P$4:P$1000)</f>
        <v>1.8240018430180799E-4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0</v>
      </c>
      <c r="L2333" s="7" cm="1">
        <f t="array" ref="L2333">SUMPRODUCT(("SUP_WSTHTGBIOCCS"=[1]OUT_SyntheticFuels!$C$4:$C$1000)*1,("var_ncap"=[1]OUT_SyntheticFuels!$B$4:$B$1000)*1,[1]OUT_SyntheticFuels!K$4:K$1000)</f>
        <v>0</v>
      </c>
      <c r="M2333" s="7" cm="1">
        <f t="array" ref="M2333">SUMPRODUCT(("SUP_WSTHTGBIOCCS"=[1]OUT_SyntheticFuels!$C$4:$C$1000)*1,("var_ncap"=[1]OUT_SyntheticFuels!$B$4:$B$1000)*1,[1]OUT_SyntheticFuels!L$4:L$1000)</f>
        <v>0</v>
      </c>
      <c r="N2333" s="7" cm="1">
        <f t="array" ref="N2333">SUMPRODUCT(("SUP_WSTHTGBIOCCS"=[1]OUT_SyntheticFuels!$C$4:$C$1000)*1,("var_ncap"=[1]OUT_SyntheticFuels!$B$4:$B$1000)*1,[1]OUT_SyntheticFuels!M$4:M$1000)</f>
        <v>0</v>
      </c>
      <c r="O2333" s="7" cm="1">
        <f t="array" ref="O2333">SUMPRODUCT(("SUP_WSTHTGBIOCCS"=[1]OUT_SyntheticFuels!$C$4:$C$1000)*1,("var_ncap"=[1]OUT_SyntheticFuels!$B$4:$B$1000)*1,[1]OUT_SyntheticFuels!N$4:N$1000)</f>
        <v>0</v>
      </c>
      <c r="P2333" s="7" cm="1">
        <f t="array" ref="P2333">SUMPRODUCT(("SUP_WSTHTGBIOCCS"=[1]OUT_SyntheticFuels!$C$4:$C$1000)*1,("var_ncap"=[1]OUT_SyntheticFuels!$B$4:$B$1000)*1,[1]OUT_SyntheticFuels!O$4:O$1000)</f>
        <v>0</v>
      </c>
      <c r="Q2333" s="7" cm="1">
        <f t="array" ref="Q2333">SUMPRODUCT(("SUP_WSTHTGBIOCCS"=[1]OUT_SyntheticFuels!$C$4:$C$1000)*1,("var_ncap"=[1]OUT_SyntheticFuels!$B$4:$B$1000)*1,[1]OUT_SyntheticFuels!P$4:P$1000)</f>
        <v>0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2.9676875724660898E-6</v>
      </c>
      <c r="G2334" s="7" cm="1">
        <f t="array" ref="G2334">SUMPRODUCT(("SUP_WODBIO"=[1]OUT_SyntheticFuels!$C$4:$C$1000)*1,("var_ncap"=[1]OUT_SyntheticFuels!$B$4:$B$1000)*1,[1]OUT_SyntheticFuels!F$4:F$1000)</f>
        <v>8.6744255181125994E-5</v>
      </c>
      <c r="H2334" s="7" cm="1">
        <f t="array" ref="H2334">SUMPRODUCT(("SUP_WODBIO"=[1]OUT_SyntheticFuels!$C$4:$C$1000)*1,("var_ncap"=[1]OUT_SyntheticFuels!$B$4:$B$1000)*1,[1]OUT_SyntheticFuels!G$4:G$1000)</f>
        <v>7.3224820566417697E-6</v>
      </c>
      <c r="I2334" s="7" cm="1">
        <f t="array" ref="I2334">SUMPRODUCT(("SUP_WODBIO"=[1]OUT_SyntheticFuels!$C$4:$C$1000)*1,("var_ncap"=[1]OUT_SyntheticFuels!$B$4:$B$1000)*1,[1]OUT_SyntheticFuels!H$4:H$1000)</f>
        <v>2.1008606044635802E-6</v>
      </c>
      <c r="J2334" s="7" cm="1">
        <f t="array" ref="J2334">SUMPRODUCT(("SUP_WODBIO"=[1]OUT_SyntheticFuels!$C$4:$C$1000)*1,("var_ncap"=[1]OUT_SyntheticFuels!$B$4:$B$1000)*1,[1]OUT_SyntheticFuels!I$4:I$1000)</f>
        <v>6.7960850168954299E-5</v>
      </c>
      <c r="K2334" s="7" cm="1">
        <f t="array" ref="K2334">SUMPRODUCT(("SUP_WODBIO"=[1]OUT_SyntheticFuels!$C$4:$C$1000)*1,("var_ncap"=[1]OUT_SyntheticFuels!$B$4:$B$1000)*1,[1]OUT_SyntheticFuels!J$4:J$1000)</f>
        <v>2.4448164154224898E-5</v>
      </c>
      <c r="L2334" s="7" cm="1">
        <f t="array" ref="L2334">SUMPRODUCT(("SUP_WODBIO"=[1]OUT_SyntheticFuels!$C$4:$C$1000)*1,("var_ncap"=[1]OUT_SyntheticFuels!$B$4:$B$1000)*1,[1]OUT_SyntheticFuels!K$4:K$1000)</f>
        <v>5.6602768754718498E-5</v>
      </c>
      <c r="M2334" s="7" cm="1">
        <f t="array" ref="M2334">SUMPRODUCT(("SUP_WODBIO"=[1]OUT_SyntheticFuels!$C$4:$C$1000)*1,("var_ncap"=[1]OUT_SyntheticFuels!$B$4:$B$1000)*1,[1]OUT_SyntheticFuels!L$4:L$1000)</f>
        <v>8.0372177063724003E-5</v>
      </c>
      <c r="N2334" s="7" cm="1">
        <f t="array" ref="N2334">SUMPRODUCT(("SUP_WODBIO"=[1]OUT_SyntheticFuels!$C$4:$C$1000)*1,("var_ncap"=[1]OUT_SyntheticFuels!$B$4:$B$1000)*1,[1]OUT_SyntheticFuels!M$4:M$1000)</f>
        <v>6.0360298444386298E-6</v>
      </c>
      <c r="O2334" s="7" cm="1">
        <f t="array" ref="O2334">SUMPRODUCT(("SUP_WODBIO"=[1]OUT_SyntheticFuels!$C$4:$C$1000)*1,("var_ncap"=[1]OUT_SyntheticFuels!$B$4:$B$1000)*1,[1]OUT_SyntheticFuels!N$4:N$1000)</f>
        <v>1.3850514539650099E-4</v>
      </c>
      <c r="P2334" s="7" cm="1">
        <f t="array" ref="P2334">SUMPRODUCT(("SUP_WODBIO"=[1]OUT_SyntheticFuels!$C$4:$C$1000)*1,("var_ncap"=[1]OUT_SyntheticFuels!$B$4:$B$1000)*1,[1]OUT_SyntheticFuels!O$4:O$1000)</f>
        <v>2.1391364815151099E-5</v>
      </c>
      <c r="Q2334" s="7" cm="1">
        <f t="array" ref="Q2334">SUMPRODUCT(("SUP_WODBIO"=[1]OUT_SyntheticFuels!$C$4:$C$1000)*1,("var_ncap"=[1]OUT_SyntheticFuels!$B$4:$B$1000)*1,[1]OUT_SyntheticFuels!P$4:P$1000)</f>
        <v>3.3220761406746999E-4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0</v>
      </c>
      <c r="L2335" s="7" cm="1">
        <f t="array" ref="L2335">SUMPRODUCT(("SUP_WODBIOCCS"=[1]OUT_SyntheticFuels!$C$4:$C$1000)*1,("var_ncap"=[1]OUT_SyntheticFuels!$B$4:$B$1000)*1,[1]OUT_SyntheticFuels!K$4:K$1000)</f>
        <v>0</v>
      </c>
      <c r="M2335" s="7" cm="1">
        <f t="array" ref="M2335">SUMPRODUCT(("SUP_WODBIOCCS"=[1]OUT_SyntheticFuels!$C$4:$C$1000)*1,("var_ncap"=[1]OUT_SyntheticFuels!$B$4:$B$1000)*1,[1]OUT_SyntheticFuels!L$4:L$1000)</f>
        <v>0</v>
      </c>
      <c r="N2335" s="7" cm="1">
        <f t="array" ref="N2335">SUMPRODUCT(("SUP_WODBIOCCS"=[1]OUT_SyntheticFuels!$C$4:$C$1000)*1,("var_ncap"=[1]OUT_SyntheticFuels!$B$4:$B$1000)*1,[1]OUT_SyntheticFuels!M$4:M$1000)</f>
        <v>0</v>
      </c>
      <c r="O2335" s="7" cm="1">
        <f t="array" ref="O2335">SUMPRODUCT(("SUP_WODBIOCCS"=[1]OUT_SyntheticFuels!$C$4:$C$1000)*1,("var_ncap"=[1]OUT_SyntheticFuels!$B$4:$B$1000)*1,[1]OUT_SyntheticFuels!N$4:N$1000)</f>
        <v>0</v>
      </c>
      <c r="P2335" s="7" cm="1">
        <f t="array" ref="P2335">SUMPRODUCT(("SUP_WODBIOCCS"=[1]OUT_SyntheticFuels!$C$4:$C$1000)*1,("var_ncap"=[1]OUT_SyntheticFuels!$B$4:$B$1000)*1,[1]OUT_SyntheticFuels!O$4:O$1000)</f>
        <v>0</v>
      </c>
      <c r="Q2335" s="7" cm="1">
        <f t="array" ref="Q2335">SUMPRODUCT(("SUP_WODBIOCCS"=[1]OUT_SyntheticFuels!$C$4:$C$1000)*1,("var_ncap"=[1]OUT_SyntheticFuels!$B$4:$B$1000)*1,[1]OUT_SyntheticFuels!P$4:P$1000)</f>
        <v>0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1.42701381939006E-2</v>
      </c>
      <c r="G2336" s="7" cm="1">
        <f t="array" ref="G2336">SUMPRODUCT(("SUP_BIONGA"=[1]OUT_SyntheticFuels!$C$4:$C$1000)*1,("var_ncap"=[1]OUT_SyntheticFuels!$B$4:$B$1000)*1,[1]OUT_SyntheticFuels!F$4:F$1000)</f>
        <v>7.4948657154072201E-2</v>
      </c>
      <c r="H2336" s="7" cm="1">
        <f t="array" ref="H2336">SUMPRODUCT(("SUP_BIONGA"=[1]OUT_SyntheticFuels!$C$4:$C$1000)*1,("var_ncap"=[1]OUT_SyntheticFuels!$B$4:$B$1000)*1,[1]OUT_SyntheticFuels!G$4:G$1000)</f>
        <v>1.522042152246E-6</v>
      </c>
      <c r="I2336" s="7" cm="1">
        <f t="array" ref="I2336">SUMPRODUCT(("SUP_BIONGA"=[1]OUT_SyntheticFuels!$C$4:$C$1000)*1,("var_ncap"=[1]OUT_SyntheticFuels!$B$4:$B$1000)*1,[1]OUT_SyntheticFuels!H$4:H$1000)</f>
        <v>1.5354991372721399E-6</v>
      </c>
      <c r="J2336" s="7" cm="1">
        <f t="array" ref="J2336">SUMPRODUCT(("SUP_BIONGA"=[1]OUT_SyntheticFuels!$C$4:$C$1000)*1,("var_ncap"=[1]OUT_SyntheticFuels!$B$4:$B$1000)*1,[1]OUT_SyntheticFuels!I$4:I$1000)</f>
        <v>1.0230266070252901E-2</v>
      </c>
      <c r="K2336" s="7" cm="1">
        <f t="array" ref="K2336">SUMPRODUCT(("SUP_BIONGA"=[1]OUT_SyntheticFuels!$C$4:$C$1000)*1,("var_ncap"=[1]OUT_SyntheticFuels!$B$4:$B$1000)*1,[1]OUT_SyntheticFuels!J$4:J$1000)</f>
        <v>4.12146414498894E-2</v>
      </c>
      <c r="L2336" s="7" cm="1">
        <f t="array" ref="L2336">SUMPRODUCT(("SUP_BIONGA"=[1]OUT_SyntheticFuels!$C$4:$C$1000)*1,("var_ncap"=[1]OUT_SyntheticFuels!$B$4:$B$1000)*1,[1]OUT_SyntheticFuels!K$4:K$1000)</f>
        <v>5.1994007060726002E-2</v>
      </c>
      <c r="M2336" s="7" cm="1">
        <f t="array" ref="M2336">SUMPRODUCT(("SUP_BIONGA"=[1]OUT_SyntheticFuels!$C$4:$C$1000)*1,("var_ncap"=[1]OUT_SyntheticFuels!$B$4:$B$1000)*1,[1]OUT_SyntheticFuels!L$4:L$1000)</f>
        <v>2.8588075737171598E-4</v>
      </c>
      <c r="N2336" s="7" cm="1">
        <f t="array" ref="N2336">SUMPRODUCT(("SUP_BIONGA"=[1]OUT_SyntheticFuels!$C$4:$C$1000)*1,("var_ncap"=[1]OUT_SyntheticFuels!$B$4:$B$1000)*1,[1]OUT_SyntheticFuels!M$4:M$1000)</f>
        <v>1.25636988797811E-2</v>
      </c>
      <c r="O2336" s="7" cm="1">
        <f t="array" ref="O2336">SUMPRODUCT(("SUP_BIONGA"=[1]OUT_SyntheticFuels!$C$4:$C$1000)*1,("var_ncap"=[1]OUT_SyntheticFuels!$B$4:$B$1000)*1,[1]OUT_SyntheticFuels!N$4:N$1000)</f>
        <v>3.8942382582383597E-2</v>
      </c>
      <c r="P2336" s="7" cm="1">
        <f t="array" ref="P2336">SUMPRODUCT(("SUP_BIONGA"=[1]OUT_SyntheticFuels!$C$4:$C$1000)*1,("var_ncap"=[1]OUT_SyntheticFuels!$B$4:$B$1000)*1,[1]OUT_SyntheticFuels!O$4:O$1000)</f>
        <v>5.1989406589392197E-2</v>
      </c>
      <c r="Q2336" s="7" cm="1">
        <f t="array" ref="Q2336">SUMPRODUCT(("SUP_BIONGA"=[1]OUT_SyntheticFuels!$C$4:$C$1000)*1,("var_ncap"=[1]OUT_SyntheticFuels!$B$4:$B$1000)*1,[1]OUT_SyntheticFuels!P$4:P$1000)</f>
        <v>7.1376451756168598E-4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0.16238281912330499</v>
      </c>
      <c r="G2337" s="7" cm="1">
        <f t="array" ref="G2337">SUMPRODUCT(("CT_CWODPLT"=[1]OUT_SyntheticFuels!$C$4:$C$1000)*1,("var_ncap"=[1]OUT_SyntheticFuels!$B$4:$B$1000)*1,[1]OUT_SyntheticFuels!F$4:F$1000)</f>
        <v>5.0074738052831198E-2</v>
      </c>
      <c r="H2337" s="7" cm="1">
        <f t="array" ref="H2337">SUMPRODUCT(("CT_CWODPLT"=[1]OUT_SyntheticFuels!$C$4:$C$1000)*1,("var_ncap"=[1]OUT_SyntheticFuels!$B$4:$B$1000)*1,[1]OUT_SyntheticFuels!G$4:G$1000)</f>
        <v>1.53133404530424E-5</v>
      </c>
      <c r="I2337" s="7" cm="1">
        <f t="array" ref="I2337">SUMPRODUCT(("CT_CWODPLT"=[1]OUT_SyntheticFuels!$C$4:$C$1000)*1,("var_ncap"=[1]OUT_SyntheticFuels!$B$4:$B$1000)*1,[1]OUT_SyntheticFuels!H$4:H$1000)</f>
        <v>9.7627070140444299E-4</v>
      </c>
      <c r="J2337" s="7" cm="1">
        <f t="array" ref="J2337">SUMPRODUCT(("CT_CWODPLT"=[1]OUT_SyntheticFuels!$C$4:$C$1000)*1,("var_ncap"=[1]OUT_SyntheticFuels!$B$4:$B$1000)*1,[1]OUT_SyntheticFuels!I$4:I$1000)</f>
        <v>0.17025139449416499</v>
      </c>
      <c r="K2337" s="7" cm="1">
        <f t="array" ref="K2337">SUMPRODUCT(("CT_CWODPLT"=[1]OUT_SyntheticFuels!$C$4:$C$1000)*1,("var_ncap"=[1]OUT_SyntheticFuels!$B$4:$B$1000)*1,[1]OUT_SyntheticFuels!J$4:J$1000)</f>
        <v>0.198488275778999</v>
      </c>
      <c r="L2337" s="7" cm="1">
        <f t="array" ref="L2337">SUMPRODUCT(("CT_CWODPLT"=[1]OUT_SyntheticFuels!$C$4:$C$1000)*1,("var_ncap"=[1]OUT_SyntheticFuels!$B$4:$B$1000)*1,[1]OUT_SyntheticFuels!K$4:K$1000)</f>
        <v>9.3365345710427899E-2</v>
      </c>
      <c r="M2337" s="7" cm="1">
        <f t="array" ref="M2337">SUMPRODUCT(("CT_CWODPLT"=[1]OUT_SyntheticFuels!$C$4:$C$1000)*1,("var_ncap"=[1]OUT_SyntheticFuels!$B$4:$B$1000)*1,[1]OUT_SyntheticFuels!L$4:L$1000)</f>
        <v>8.2995673532536805E-3</v>
      </c>
      <c r="N2337" s="7" cm="1">
        <f t="array" ref="N2337">SUMPRODUCT(("CT_CWODPLT"=[1]OUT_SyntheticFuels!$C$4:$C$1000)*1,("var_ncap"=[1]OUT_SyntheticFuels!$B$4:$B$1000)*1,[1]OUT_SyntheticFuels!M$4:M$1000)</f>
        <v>0.14612146819645699</v>
      </c>
      <c r="O2337" s="7" cm="1">
        <f t="array" ref="O2337">SUMPRODUCT(("CT_CWODPLT"=[1]OUT_SyntheticFuels!$C$4:$C$1000)*1,("var_ncap"=[1]OUT_SyntheticFuels!$B$4:$B$1000)*1,[1]OUT_SyntheticFuels!N$4:N$1000)</f>
        <v>0.22376537216808701</v>
      </c>
      <c r="P2337" s="7" cm="1">
        <f t="array" ref="P2337">SUMPRODUCT(("CT_CWODPLT"=[1]OUT_SyntheticFuels!$C$4:$C$1000)*1,("var_ncap"=[1]OUT_SyntheticFuels!$B$4:$B$1000)*1,[1]OUT_SyntheticFuels!O$4:O$1000)</f>
        <v>8.6606197729957896E-2</v>
      </c>
      <c r="Q2337" s="7" cm="1">
        <f t="array" ref="Q2337">SUMPRODUCT(("CT_CWODPLT"=[1]OUT_SyntheticFuels!$C$4:$C$1000)*1,("var_ncap"=[1]OUT_SyntheticFuels!$B$4:$B$1000)*1,[1]OUT_SyntheticFuels!P$4:P$1000)</f>
        <v>9.8023241575745401E-4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2.3189931551072301E-6</v>
      </c>
      <c r="J2338" s="7" cm="1">
        <f t="array" ref="J2338">SUMPRODUCT(("SUP_H2NGA"=[1]OUT_SyntheticFuels!$C$4:$C$1000)*1,("var_ncap"=[1]OUT_SyntheticFuels!$B$4:$B$1000)*1,[1]OUT_SyntheticFuels!I$4:I$1000)</f>
        <v>4.7090137552470704E-6</v>
      </c>
      <c r="K2338" s="7" cm="1">
        <f t="array" ref="K2338">SUMPRODUCT(("SUP_H2NGA"=[1]OUT_SyntheticFuels!$C$4:$C$1000)*1,("var_ncap"=[1]OUT_SyntheticFuels!$B$4:$B$1000)*1,[1]OUT_SyntheticFuels!J$4:J$1000)</f>
        <v>5.0631891407892298E-6</v>
      </c>
      <c r="L2338" s="7" cm="1">
        <f t="array" ref="L2338">SUMPRODUCT(("SUP_H2NGA"=[1]OUT_SyntheticFuels!$C$4:$C$1000)*1,("var_ncap"=[1]OUT_SyntheticFuels!$B$4:$B$1000)*1,[1]OUT_SyntheticFuels!K$4:K$1000)</f>
        <v>6.8429176242513203E-6</v>
      </c>
      <c r="M2338" s="7" cm="1">
        <f t="array" ref="M2338">SUMPRODUCT(("SUP_H2NGA"=[1]OUT_SyntheticFuels!$C$4:$C$1000)*1,("var_ncap"=[1]OUT_SyntheticFuels!$B$4:$B$1000)*1,[1]OUT_SyntheticFuels!L$4:L$1000)</f>
        <v>7.6324444435138902E-6</v>
      </c>
      <c r="N2338" s="7" cm="1">
        <f t="array" ref="N2338">SUMPRODUCT(("SUP_H2NGA"=[1]OUT_SyntheticFuels!$C$4:$C$1000)*1,("var_ncap"=[1]OUT_SyntheticFuels!$B$4:$B$1000)*1,[1]OUT_SyntheticFuels!M$4:M$1000)</f>
        <v>6.1288959889988502E-6</v>
      </c>
      <c r="O2338" s="7" cm="1">
        <f t="array" ref="O2338">SUMPRODUCT(("SUP_H2NGA"=[1]OUT_SyntheticFuels!$C$4:$C$1000)*1,("var_ncap"=[1]OUT_SyntheticFuels!$B$4:$B$1000)*1,[1]OUT_SyntheticFuels!N$4:N$1000)</f>
        <v>4.3856579701823603E-6</v>
      </c>
      <c r="P2338" s="7" cm="1">
        <f t="array" ref="P2338">SUMPRODUCT(("SUP_H2NGA"=[1]OUT_SyntheticFuels!$C$4:$C$1000)*1,("var_ncap"=[1]OUT_SyntheticFuels!$B$4:$B$1000)*1,[1]OUT_SyntheticFuels!O$4:O$1000)</f>
        <v>5.6112979465915703E-6</v>
      </c>
      <c r="Q2338" s="7" cm="1">
        <f t="array" ref="Q2338">SUMPRODUCT(("SUP_H2NGA"=[1]OUT_SyntheticFuels!$C$4:$C$1000)*1,("var_ncap"=[1]OUT_SyntheticFuels!$B$4:$B$1000)*1,[1]OUT_SyntheticFuels!P$4:P$1000)</f>
        <v>1.7448508180687299E-5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2.8548904913575799E-6</v>
      </c>
      <c r="J2339" s="7" cm="1">
        <f t="array" ref="J2339">SUMPRODUCT(("SUP_H2DSL"=[1]OUT_SyntheticFuels!$C$4:$C$1000)*1,("var_ncap"=[1]OUT_SyntheticFuels!$B$4:$B$1000)*1,[1]OUT_SyntheticFuels!I$4:I$1000)</f>
        <v>5.3055560844620302E-6</v>
      </c>
      <c r="K2339" s="7" cm="1">
        <f t="array" ref="K2339">SUMPRODUCT(("SUP_H2DSL"=[1]OUT_SyntheticFuels!$C$4:$C$1000)*1,("var_ncap"=[1]OUT_SyntheticFuels!$B$4:$B$1000)*1,[1]OUT_SyntheticFuels!J$4:J$1000)</f>
        <v>6.3752136580159401E-6</v>
      </c>
      <c r="L2339" s="7" cm="1">
        <f t="array" ref="L2339">SUMPRODUCT(("SUP_H2DSL"=[1]OUT_SyntheticFuels!$C$4:$C$1000)*1,("var_ncap"=[1]OUT_SyntheticFuels!$B$4:$B$1000)*1,[1]OUT_SyntheticFuels!K$4:K$1000)</f>
        <v>7.2383506394501203E-6</v>
      </c>
      <c r="M2339" s="7" cm="1">
        <f t="array" ref="M2339">SUMPRODUCT(("SUP_H2DSL"=[1]OUT_SyntheticFuels!$C$4:$C$1000)*1,("var_ncap"=[1]OUT_SyntheticFuels!$B$4:$B$1000)*1,[1]OUT_SyntheticFuels!L$4:L$1000)</f>
        <v>9.0525044228798295E-6</v>
      </c>
      <c r="N2339" s="7" cm="1">
        <f t="array" ref="N2339">SUMPRODUCT(("SUP_H2DSL"=[1]OUT_SyntheticFuels!$C$4:$C$1000)*1,("var_ncap"=[1]OUT_SyntheticFuels!$B$4:$B$1000)*1,[1]OUT_SyntheticFuels!M$4:M$1000)</f>
        <v>7.9089670838953605E-6</v>
      </c>
      <c r="O2339" s="7" cm="1">
        <f t="array" ref="O2339">SUMPRODUCT(("SUP_H2DSL"=[1]OUT_SyntheticFuels!$C$4:$C$1000)*1,("var_ncap"=[1]OUT_SyntheticFuels!$B$4:$B$1000)*1,[1]OUT_SyntheticFuels!N$4:N$1000)</f>
        <v>6.1838180028556302E-6</v>
      </c>
      <c r="P2339" s="7" cm="1">
        <f t="array" ref="P2339">SUMPRODUCT(("SUP_H2DSL"=[1]OUT_SyntheticFuels!$C$4:$C$1000)*1,("var_ncap"=[1]OUT_SyntheticFuels!$B$4:$B$1000)*1,[1]OUT_SyntheticFuels!O$4:O$1000)</f>
        <v>8.0031792417026107E-6</v>
      </c>
      <c r="Q2339" s="7" cm="1">
        <f t="array" ref="Q2339">SUMPRODUCT(("SUP_H2DSL"=[1]OUT_SyntheticFuels!$C$4:$C$1000)*1,("var_ncap"=[1]OUT_SyntheticFuels!$B$4:$B$1000)*1,[1]OUT_SyntheticFuels!P$4:P$1000)</f>
        <v>2.67127259499688E-5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2.5745137464821199E-6</v>
      </c>
      <c r="J2340" s="7" cm="1">
        <f t="array" ref="J2340">SUMPRODUCT(("SUP_H2GSL"=[1]OUT_SyntheticFuels!$C$4:$C$1000)*1,("var_ncap"=[1]OUT_SyntheticFuels!$B$4:$B$1000)*1,[1]OUT_SyntheticFuels!I$4:I$1000)</f>
        <v>4.8894897392239899E-6</v>
      </c>
      <c r="K2340" s="7" cm="1">
        <f t="array" ref="K2340">SUMPRODUCT(("SUP_H2GSL"=[1]OUT_SyntheticFuels!$C$4:$C$1000)*1,("var_ncap"=[1]OUT_SyntheticFuels!$B$4:$B$1000)*1,[1]OUT_SyntheticFuels!J$4:J$1000)</f>
        <v>5.64137323442729E-6</v>
      </c>
      <c r="L2340" s="7" cm="1">
        <f t="array" ref="L2340">SUMPRODUCT(("SUP_H2GSL"=[1]OUT_SyntheticFuels!$C$4:$C$1000)*1,("var_ncap"=[1]OUT_SyntheticFuels!$B$4:$B$1000)*1,[1]OUT_SyntheticFuels!K$4:K$1000)</f>
        <v>6.6017173181881398E-6</v>
      </c>
      <c r="M2340" s="7" cm="1">
        <f t="array" ref="M2340">SUMPRODUCT(("SUP_H2GSL"=[1]OUT_SyntheticFuels!$C$4:$C$1000)*1,("var_ncap"=[1]OUT_SyntheticFuels!$B$4:$B$1000)*1,[1]OUT_SyntheticFuels!L$4:L$1000)</f>
        <v>8.3089121672020495E-6</v>
      </c>
      <c r="N2340" s="7" cm="1">
        <f t="array" ref="N2340">SUMPRODUCT(("SUP_H2GSL"=[1]OUT_SyntheticFuels!$C$4:$C$1000)*1,("var_ncap"=[1]OUT_SyntheticFuels!$B$4:$B$1000)*1,[1]OUT_SyntheticFuels!M$4:M$1000)</f>
        <v>6.8665307663713497E-6</v>
      </c>
      <c r="O2340" s="7" cm="1">
        <f t="array" ref="O2340">SUMPRODUCT(("SUP_H2GSL"=[1]OUT_SyntheticFuels!$C$4:$C$1000)*1,("var_ncap"=[1]OUT_SyntheticFuels!$B$4:$B$1000)*1,[1]OUT_SyntheticFuels!N$4:N$1000)</f>
        <v>5.6085662155264902E-6</v>
      </c>
      <c r="P2340" s="7" cm="1">
        <f t="array" ref="P2340">SUMPRODUCT(("SUP_H2GSL"=[1]OUT_SyntheticFuels!$C$4:$C$1000)*1,("var_ncap"=[1]OUT_SyntheticFuels!$B$4:$B$1000)*1,[1]OUT_SyntheticFuels!O$4:O$1000)</f>
        <v>7.2575997302840502E-6</v>
      </c>
      <c r="Q2340" s="7" cm="1">
        <f t="array" ref="Q2340">SUMPRODUCT(("SUP_H2GSL"=[1]OUT_SyntheticFuels!$C$4:$C$1000)*1,("var_ncap"=[1]OUT_SyntheticFuels!$B$4:$B$1000)*1,[1]OUT_SyntheticFuels!P$4:P$1000)</f>
        <v>2.4217857488365499E-5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695.76408470697652</v>
      </c>
      <c r="D3" s="3">
        <f t="shared" ref="D3:H3" si="0">SUM(D4:D7)</f>
        <v>686.39053339349437</v>
      </c>
      <c r="E3" s="3">
        <f t="shared" si="0"/>
        <v>683.81760876959686</v>
      </c>
      <c r="F3" s="3">
        <f t="shared" si="0"/>
        <v>647.59188069665481</v>
      </c>
      <c r="G3" s="3">
        <f t="shared" si="0"/>
        <v>618.60969373527462</v>
      </c>
      <c r="H3" s="3">
        <f t="shared" si="0"/>
        <v>607.64630109940458</v>
      </c>
    </row>
    <row r="4" spans="2:8" x14ac:dyDescent="0.5">
      <c r="B4" s="23" t="s">
        <v>1727</v>
      </c>
      <c r="C4" s="1">
        <f>'SPS1'!F763</f>
        <v>142.217634610202</v>
      </c>
      <c r="D4" s="1">
        <f>'SPS1'!G763</f>
        <v>141.12519231874043</v>
      </c>
      <c r="E4" s="1">
        <f>'SPS1'!H763</f>
        <v>142.93462486977464</v>
      </c>
      <c r="F4" s="1">
        <f>'SPS1'!I763</f>
        <v>144.18874892517147</v>
      </c>
      <c r="G4" s="1">
        <f>'SPS1'!J763</f>
        <v>145.47010506554705</v>
      </c>
      <c r="H4" s="1">
        <f>'SPS1'!K763</f>
        <v>146.30147511180175</v>
      </c>
    </row>
    <row r="5" spans="2:8" x14ac:dyDescent="0.5">
      <c r="B5" s="23" t="s">
        <v>1728</v>
      </c>
      <c r="C5" s="1">
        <f>'SPS1'!F882</f>
        <v>140.10116893848146</v>
      </c>
      <c r="D5" s="1">
        <f>'SPS1'!G882</f>
        <v>139.67961857903188</v>
      </c>
      <c r="E5" s="1">
        <f>'SPS1'!H882</f>
        <v>141.59967375146604</v>
      </c>
      <c r="F5" s="1">
        <f>'SPS1'!I882</f>
        <v>139.80713940770357</v>
      </c>
      <c r="G5" s="1">
        <f>'SPS1'!J882</f>
        <v>135.79035507707758</v>
      </c>
      <c r="H5" s="1">
        <f>'SPS1'!K882</f>
        <v>132.44546060885199</v>
      </c>
    </row>
    <row r="6" spans="2:8" x14ac:dyDescent="0.5">
      <c r="B6" s="23" t="s">
        <v>1729</v>
      </c>
      <c r="C6" s="1">
        <f>'SPS1'!F972</f>
        <v>217.23109879632747</v>
      </c>
      <c r="D6" s="1">
        <f>'SPS1'!G972</f>
        <v>218.1302348452306</v>
      </c>
      <c r="E6" s="1">
        <f>'SPS1'!H972</f>
        <v>216.19430993700914</v>
      </c>
      <c r="F6" s="1">
        <f>'SPS1'!I972</f>
        <v>215.39491596030678</v>
      </c>
      <c r="G6" s="1">
        <f>'SPS1'!J972</f>
        <v>214.02772296218356</v>
      </c>
      <c r="H6" s="1">
        <f>'SPS1'!K972</f>
        <v>210.91075299419649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196.21418236196558</v>
      </c>
      <c r="D7" s="1">
        <f>'SPS1'!G1136+'SPS1'!G1315+'SPS1'!G1399+'SPS1'!G1483+'SPS1'!G1490+'SPS1'!G1497+'SPS1'!G1546+'SPS1'!G1593+'SPS1'!G1640</f>
        <v>187.45548765049151</v>
      </c>
      <c r="E7" s="1">
        <f>'SPS1'!H1136+'SPS1'!H1315+'SPS1'!H1399+'SPS1'!H1483+'SPS1'!H1490+'SPS1'!H1497+'SPS1'!H1546+'SPS1'!H1593+'SPS1'!H1640</f>
        <v>183.08900021134707</v>
      </c>
      <c r="F7" s="1">
        <f>'SPS1'!I1136+'SPS1'!I1315+'SPS1'!I1399+'SPS1'!I1483+'SPS1'!I1490+'SPS1'!I1497+'SPS1'!I1546+'SPS1'!I1593+'SPS1'!I1640</f>
        <v>148.20107640347302</v>
      </c>
      <c r="G7" s="1">
        <f>'SPS1'!J1136+'SPS1'!J1315+'SPS1'!J1399+'SPS1'!J1483+'SPS1'!J1490+'SPS1'!J1497+'SPS1'!J1546+'SPS1'!J1593+'SPS1'!J1640</f>
        <v>123.32151063046635</v>
      </c>
      <c r="H7" s="1">
        <f>'SPS1'!K1136+'SPS1'!K1315+'SPS1'!K1399+'SPS1'!K1483+'SPS1'!K1490+'SPS1'!K1497+'SPS1'!K1546+'SPS1'!K1593+'SPS1'!K1640</f>
        <v>117.9886123845544</v>
      </c>
    </row>
    <row r="8" spans="2:8" x14ac:dyDescent="0.5">
      <c r="B8" s="2" t="s">
        <v>1735</v>
      </c>
      <c r="C8" s="3">
        <f>SUM(C9:C12)</f>
        <v>509.90538028382815</v>
      </c>
      <c r="D8" s="3">
        <f t="shared" ref="D8:H8" si="1">SUM(D9:D12)</f>
        <v>500.57518927480913</v>
      </c>
      <c r="E8" s="3">
        <f t="shared" si="1"/>
        <v>507.44604531673502</v>
      </c>
      <c r="F8" s="3">
        <f t="shared" si="1"/>
        <v>544.32822274645162</v>
      </c>
      <c r="G8" s="3">
        <f t="shared" si="1"/>
        <v>507.73456805688966</v>
      </c>
      <c r="H8" s="3">
        <f t="shared" si="1"/>
        <v>438.59777261699554</v>
      </c>
    </row>
    <row r="9" spans="2:8" x14ac:dyDescent="0.5">
      <c r="B9" s="23" t="s">
        <v>1732</v>
      </c>
      <c r="C9" s="1">
        <f>'SPS1'!F291+'SPS1'!F409</f>
        <v>493.7575102903138</v>
      </c>
      <c r="D9" s="1">
        <f>'SPS1'!G291+'SPS1'!G409</f>
        <v>476.52951663340929</v>
      </c>
      <c r="E9" s="1">
        <f>'SPS1'!H291+'SPS1'!H409</f>
        <v>483.39889666272097</v>
      </c>
      <c r="F9" s="1">
        <f>'SPS1'!I291+'SPS1'!I409</f>
        <v>521.76624928828016</v>
      </c>
      <c r="G9" s="1">
        <f>'SPS1'!J291+'SPS1'!J409</f>
        <v>485.12678700058302</v>
      </c>
      <c r="H9" s="1">
        <f>'SPS1'!K291+'SPS1'!K409</f>
        <v>416.22344459671058</v>
      </c>
    </row>
    <row r="10" spans="2:8" x14ac:dyDescent="0.5">
      <c r="B10" s="23" t="s">
        <v>1733</v>
      </c>
      <c r="C10" s="1">
        <f>'SPS1'!F590+'SPS1'!F604+'SPS1'!F644</f>
        <v>16.14129807624397</v>
      </c>
      <c r="D10" s="1">
        <f>'SPS1'!G590+'SPS1'!G604+'SPS1'!G644</f>
        <v>24.035455918562604</v>
      </c>
      <c r="E10" s="1">
        <f>'SPS1'!H590+'SPS1'!H604+'SPS1'!H644</f>
        <v>24.036936494279377</v>
      </c>
      <c r="F10" s="1">
        <f>'SPS1'!I590+'SPS1'!I604+'SPS1'!I644</f>
        <v>22.524921534744337</v>
      </c>
      <c r="G10" s="1">
        <f>'SPS1'!J590+'SPS1'!J604+'SPS1'!J644</f>
        <v>22.50431460080107</v>
      </c>
      <c r="H10" s="1">
        <f>'SPS1'!K590+'SPS1'!K604+'SPS1'!K644</f>
        <v>22.235692413465966</v>
      </c>
    </row>
    <row r="11" spans="2:8" x14ac:dyDescent="0.5">
      <c r="B11" s="23" t="s">
        <v>1731</v>
      </c>
      <c r="C11" s="1">
        <f>'SPS1'!F679</f>
        <v>6.5719172703604719E-3</v>
      </c>
      <c r="D11" s="1">
        <f>'SPS1'!G679</f>
        <v>1.0216722837215397E-2</v>
      </c>
      <c r="E11" s="1">
        <f>'SPS1'!H679</f>
        <v>1.0212159734680851E-2</v>
      </c>
      <c r="F11" s="1">
        <f>'SPS1'!I679</f>
        <v>3.7051923427190145E-2</v>
      </c>
      <c r="G11" s="1">
        <f>'SPS1'!J679</f>
        <v>0.10346645550553801</v>
      </c>
      <c r="H11" s="1">
        <f>'SPS1'!K679</f>
        <v>0.13863560681899537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0</v>
      </c>
    </row>
    <row r="13" spans="2:8" x14ac:dyDescent="0.5">
      <c r="B13" s="2" t="s">
        <v>1736</v>
      </c>
      <c r="C13" s="3">
        <f>'SPS1'!F2+'SPS1'!F20-'SPS1'!F57</f>
        <v>962.7863897297151</v>
      </c>
      <c r="D13" s="3">
        <f>'SPS1'!G2+'SPS1'!G20-'SPS1'!G57</f>
        <v>962.04333806087539</v>
      </c>
      <c r="E13" s="3">
        <f>'SPS1'!H2+'SPS1'!H20-'SPS1'!H57</f>
        <v>924.07599147549797</v>
      </c>
      <c r="F13" s="3">
        <f>'SPS1'!I2+'SPS1'!I20-'SPS1'!I57</f>
        <v>897.63736264481224</v>
      </c>
      <c r="G13" s="3">
        <f>'SPS1'!J2+'SPS1'!J20-'SPS1'!J57</f>
        <v>835.83074974373005</v>
      </c>
      <c r="H13" s="3">
        <f>'SPS1'!K2+'SPS1'!K20-'SPS1'!K57</f>
        <v>775.45081418038637</v>
      </c>
    </row>
    <row r="14" spans="2:8" x14ac:dyDescent="0.5">
      <c r="B14" s="23" t="s">
        <v>1737</v>
      </c>
      <c r="C14" s="1">
        <f>'SPS1'!F2</f>
        <v>300.18516499306372</v>
      </c>
      <c r="D14" s="1">
        <f>'SPS1'!G2</f>
        <v>295.23045339292293</v>
      </c>
      <c r="E14" s="1">
        <f>'SPS1'!H2</f>
        <v>330.81030987827063</v>
      </c>
      <c r="F14" s="1">
        <f>'SPS1'!I2</f>
        <v>365.77710052274273</v>
      </c>
      <c r="G14" s="1">
        <f>'SPS1'!J2</f>
        <v>376.94096566699017</v>
      </c>
      <c r="H14" s="1">
        <f>'SPS1'!K2</f>
        <v>383.11306660810783</v>
      </c>
    </row>
    <row r="15" spans="2:8" x14ac:dyDescent="0.5">
      <c r="B15" s="23" t="s">
        <v>19</v>
      </c>
      <c r="C15" s="1">
        <f>'SPS1'!F20</f>
        <v>779.77123148024702</v>
      </c>
      <c r="D15" s="1">
        <f>'SPS1'!G20</f>
        <v>702.56193679129956</v>
      </c>
      <c r="E15" s="1">
        <f>'SPS1'!H20</f>
        <v>657.69872403009663</v>
      </c>
      <c r="F15" s="1">
        <f>'SPS1'!I20</f>
        <v>613.20919258108609</v>
      </c>
      <c r="G15" s="1">
        <f>'SPS1'!J20</f>
        <v>525.08481461762722</v>
      </c>
      <c r="H15" s="1">
        <f>'SPS1'!K20</f>
        <v>435.81282397943767</v>
      </c>
    </row>
    <row r="16" spans="2:8" x14ac:dyDescent="0.5">
      <c r="B16" s="23" t="s">
        <v>24</v>
      </c>
      <c r="C16" s="1">
        <f>'SPS1'!F57</f>
        <v>117.17000674359554</v>
      </c>
      <c r="D16" s="1">
        <f>'SPS1'!G57</f>
        <v>35.749052123347148</v>
      </c>
      <c r="E16" s="1">
        <f>'SPS1'!H57</f>
        <v>64.433042432869215</v>
      </c>
      <c r="F16" s="1">
        <f>'SPS1'!I57</f>
        <v>81.348930459016529</v>
      </c>
      <c r="G16" s="1">
        <f>'SPS1'!J57</f>
        <v>66.195030540887345</v>
      </c>
      <c r="H16" s="1">
        <f>'SPS1'!K57</f>
        <v>43.475076407159136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2026-03-24T10:29:45Z</dcterms:modified>
</cp:coreProperties>
</file>